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X:\03 Zakázky 2023\63523141 Oprava koleje v žst. Bohumín-Vrbice - VD\01_ZD\Díl 4 Soupis prací s výkazem výměr\"/>
    </mc:Choice>
  </mc:AlternateContent>
  <xr:revisionPtr revIDLastSave="0" documentId="13_ncr:1_{F1E7A01F-4CE3-4612-86B5-7F877F6F12C8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Rekapitulace stavby" sheetId="1" r:id="rId1"/>
    <sheet name="SO01 - Oprava koleje 624 ..." sheetId="2" r:id="rId2"/>
    <sheet name="VON - Vedlejší a ostatní ..." sheetId="3" r:id="rId3"/>
  </sheets>
  <definedNames>
    <definedName name="_xlnm._FilterDatabase" localSheetId="1" hidden="1">'SO01 - Oprava koleje 624 ...'!$C$118:$L$183</definedName>
    <definedName name="_xlnm._FilterDatabase" localSheetId="2" hidden="1">'VON - Vedlejší a ostatní ...'!$C$116:$L$128</definedName>
    <definedName name="_xlnm.Print_Titles" localSheetId="0">'Rekapitulace stavby'!$92:$92</definedName>
    <definedName name="_xlnm.Print_Titles" localSheetId="1">'SO01 - Oprava koleje 624 ...'!$118:$118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'SO01 - Oprava koleje 624 ...'!$C$4:$K$76,'SO01 - Oprava koleje 624 ...'!$C$82:$K$100,'SO01 - Oprava koleje 624 ...'!$C$106:$L$183</definedName>
    <definedName name="_xlnm.Print_Area" localSheetId="2">'VON - Vedlejší a ostatní ...'!$C$4:$K$76,'VON - Vedlejší a ostatní ...'!$C$82:$K$98,'VON - Vedlejší a ostatní ...'!$C$104:$L$128</definedName>
  </definedNames>
  <calcPr calcId="191029"/>
</workbook>
</file>

<file path=xl/calcChain.xml><?xml version="1.0" encoding="utf-8"?>
<calcChain xmlns="http://schemas.openxmlformats.org/spreadsheetml/2006/main">
  <c r="K39" i="3" l="1"/>
  <c r="K38" i="3"/>
  <c r="BA96" i="1" s="1"/>
  <c r="K37" i="3"/>
  <c r="AZ96" i="1" s="1"/>
  <c r="BI128" i="3"/>
  <c r="BH128" i="3"/>
  <c r="BG128" i="3"/>
  <c r="BF128" i="3"/>
  <c r="X128" i="3"/>
  <c r="V128" i="3"/>
  <c r="T128" i="3"/>
  <c r="P128" i="3"/>
  <c r="BI126" i="3"/>
  <c r="BH126" i="3"/>
  <c r="BG126" i="3"/>
  <c r="BF126" i="3"/>
  <c r="X126" i="3"/>
  <c r="V126" i="3"/>
  <c r="T126" i="3"/>
  <c r="P126" i="3"/>
  <c r="BI124" i="3"/>
  <c r="BH124" i="3"/>
  <c r="BG124" i="3"/>
  <c r="BF124" i="3"/>
  <c r="X124" i="3"/>
  <c r="V124" i="3"/>
  <c r="T124" i="3"/>
  <c r="P124" i="3"/>
  <c r="BI122" i="3"/>
  <c r="BH122" i="3"/>
  <c r="BG122" i="3"/>
  <c r="BF122" i="3"/>
  <c r="X122" i="3"/>
  <c r="V122" i="3"/>
  <c r="T122" i="3"/>
  <c r="P122" i="3"/>
  <c r="BI121" i="3"/>
  <c r="BH121" i="3"/>
  <c r="BG121" i="3"/>
  <c r="BF121" i="3"/>
  <c r="X121" i="3"/>
  <c r="V121" i="3"/>
  <c r="T121" i="3"/>
  <c r="P121" i="3"/>
  <c r="BI120" i="3"/>
  <c r="BH120" i="3"/>
  <c r="BG120" i="3"/>
  <c r="BF120" i="3"/>
  <c r="X120" i="3"/>
  <c r="V120" i="3"/>
  <c r="T120" i="3"/>
  <c r="P120" i="3"/>
  <c r="BI119" i="3"/>
  <c r="BH119" i="3"/>
  <c r="BG119" i="3"/>
  <c r="BF119" i="3"/>
  <c r="X119" i="3"/>
  <c r="V119" i="3"/>
  <c r="T119" i="3"/>
  <c r="P119" i="3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92" i="3"/>
  <c r="J17" i="3"/>
  <c r="J15" i="3"/>
  <c r="E15" i="3"/>
  <c r="F113" i="3" s="1"/>
  <c r="J14" i="3"/>
  <c r="J12" i="3"/>
  <c r="J89" i="3" s="1"/>
  <c r="E7" i="3"/>
  <c r="E107" i="3"/>
  <c r="K39" i="2"/>
  <c r="K38" i="2"/>
  <c r="BA95" i="1"/>
  <c r="K37" i="2"/>
  <c r="AZ95" i="1"/>
  <c r="BI179" i="2"/>
  <c r="BH179" i="2"/>
  <c r="BG179" i="2"/>
  <c r="BF179" i="2"/>
  <c r="X179" i="2"/>
  <c r="V179" i="2"/>
  <c r="T179" i="2"/>
  <c r="P179" i="2"/>
  <c r="BI174" i="2"/>
  <c r="BH174" i="2"/>
  <c r="BG174" i="2"/>
  <c r="BF174" i="2"/>
  <c r="X174" i="2"/>
  <c r="V174" i="2"/>
  <c r="T174" i="2"/>
  <c r="P174" i="2"/>
  <c r="K174" i="2" s="1"/>
  <c r="BE174" i="2" s="1"/>
  <c r="BI168" i="2"/>
  <c r="BH168" i="2"/>
  <c r="BG168" i="2"/>
  <c r="BF168" i="2"/>
  <c r="X168" i="2"/>
  <c r="V168" i="2"/>
  <c r="T168" i="2"/>
  <c r="P168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K159" i="2" s="1"/>
  <c r="BE159" i="2" s="1"/>
  <c r="BI157" i="2"/>
  <c r="BH157" i="2"/>
  <c r="BG157" i="2"/>
  <c r="BF157" i="2"/>
  <c r="X157" i="2"/>
  <c r="V157" i="2"/>
  <c r="T157" i="2"/>
  <c r="P157" i="2"/>
  <c r="BI156" i="2"/>
  <c r="BH156" i="2"/>
  <c r="BG156" i="2"/>
  <c r="BF156" i="2"/>
  <c r="X156" i="2"/>
  <c r="V156" i="2"/>
  <c r="T156" i="2"/>
  <c r="P156" i="2"/>
  <c r="BI155" i="2"/>
  <c r="BH155" i="2"/>
  <c r="BG155" i="2"/>
  <c r="BF155" i="2"/>
  <c r="X155" i="2"/>
  <c r="V155" i="2"/>
  <c r="T155" i="2"/>
  <c r="P155" i="2"/>
  <c r="BK155" i="2" s="1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K145" i="2" s="1"/>
  <c r="BE145" i="2" s="1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K139" i="2" s="1"/>
  <c r="BE139" i="2" s="1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0" i="2"/>
  <c r="BH130" i="2"/>
  <c r="BG130" i="2"/>
  <c r="BF130" i="2"/>
  <c r="X130" i="2"/>
  <c r="V130" i="2"/>
  <c r="T130" i="2"/>
  <c r="P130" i="2"/>
  <c r="BI129" i="2"/>
  <c r="BH129" i="2"/>
  <c r="BG129" i="2"/>
  <c r="BF129" i="2"/>
  <c r="X129" i="2"/>
  <c r="V129" i="2"/>
  <c r="T129" i="2"/>
  <c r="P129" i="2"/>
  <c r="BI128" i="2"/>
  <c r="BH128" i="2"/>
  <c r="BG128" i="2"/>
  <c r="BF128" i="2"/>
  <c r="X128" i="2"/>
  <c r="V128" i="2"/>
  <c r="T128" i="2"/>
  <c r="P128" i="2"/>
  <c r="BK128" i="2" s="1"/>
  <c r="BI126" i="2"/>
  <c r="BH126" i="2"/>
  <c r="BG126" i="2"/>
  <c r="BF126" i="2"/>
  <c r="X126" i="2"/>
  <c r="V126" i="2"/>
  <c r="T126" i="2"/>
  <c r="P126" i="2"/>
  <c r="BI125" i="2"/>
  <c r="BH125" i="2"/>
  <c r="BG125" i="2"/>
  <c r="BF125" i="2"/>
  <c r="X125" i="2"/>
  <c r="V125" i="2"/>
  <c r="T125" i="2"/>
  <c r="P125" i="2"/>
  <c r="BI124" i="2"/>
  <c r="BH124" i="2"/>
  <c r="BG124" i="2"/>
  <c r="BF124" i="2"/>
  <c r="X124" i="2"/>
  <c r="V124" i="2"/>
  <c r="T124" i="2"/>
  <c r="P124" i="2"/>
  <c r="BK124" i="2" s="1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F113" i="2"/>
  <c r="E111" i="2"/>
  <c r="F89" i="2"/>
  <c r="E87" i="2"/>
  <c r="J24" i="2"/>
  <c r="E24" i="2"/>
  <c r="J116" i="2" s="1"/>
  <c r="J23" i="2"/>
  <c r="J21" i="2"/>
  <c r="E21" i="2"/>
  <c r="J91" i="2"/>
  <c r="J20" i="2"/>
  <c r="J18" i="2"/>
  <c r="E18" i="2"/>
  <c r="F92" i="2" s="1"/>
  <c r="J17" i="2"/>
  <c r="J15" i="2"/>
  <c r="E15" i="2"/>
  <c r="F115" i="2" s="1"/>
  <c r="J14" i="2"/>
  <c r="J12" i="2"/>
  <c r="J113" i="2" s="1"/>
  <c r="E7" i="2"/>
  <c r="E85" i="2" s="1"/>
  <c r="L90" i="1"/>
  <c r="AM90" i="1"/>
  <c r="AM89" i="1"/>
  <c r="L89" i="1"/>
  <c r="AM87" i="1"/>
  <c r="L87" i="1"/>
  <c r="L85" i="1"/>
  <c r="L84" i="1"/>
  <c r="R130" i="2"/>
  <c r="R145" i="2"/>
  <c r="R151" i="2"/>
  <c r="Q179" i="2"/>
  <c r="Q122" i="2"/>
  <c r="Q124" i="2"/>
  <c r="K168" i="2"/>
  <c r="BE168" i="2"/>
  <c r="BK161" i="2"/>
  <c r="R119" i="3"/>
  <c r="R122" i="3"/>
  <c r="Q121" i="3"/>
  <c r="K122" i="3"/>
  <c r="BE122" i="3" s="1"/>
  <c r="R159" i="2"/>
  <c r="AU94" i="1"/>
  <c r="Q164" i="2"/>
  <c r="R153" i="2"/>
  <c r="R137" i="2"/>
  <c r="Q129" i="2"/>
  <c r="Q161" i="2"/>
  <c r="R147" i="2"/>
  <c r="Q135" i="2"/>
  <c r="R165" i="2"/>
  <c r="R161" i="2"/>
  <c r="K156" i="2"/>
  <c r="BE156" i="2" s="1"/>
  <c r="BK163" i="2"/>
  <c r="R121" i="3"/>
  <c r="R126" i="3"/>
  <c r="K126" i="3"/>
  <c r="BK126" i="3"/>
  <c r="R122" i="2"/>
  <c r="Q159" i="2"/>
  <c r="Q130" i="2"/>
  <c r="Q145" i="2"/>
  <c r="Q133" i="2"/>
  <c r="R164" i="2"/>
  <c r="R156" i="2"/>
  <c r="BK140" i="2"/>
  <c r="Q128" i="3"/>
  <c r="R163" i="2"/>
  <c r="Q157" i="2"/>
  <c r="Q147" i="2"/>
  <c r="R168" i="2"/>
  <c r="Q163" i="2"/>
  <c r="Q146" i="2"/>
  <c r="R135" i="2"/>
  <c r="R124" i="2"/>
  <c r="R155" i="2"/>
  <c r="Q155" i="2"/>
  <c r="Q140" i="2"/>
  <c r="R133" i="2"/>
  <c r="BK164" i="2"/>
  <c r="BK179" i="2"/>
  <c r="K157" i="2"/>
  <c r="BE157" i="2" s="1"/>
  <c r="K165" i="2"/>
  <c r="BE165" i="2"/>
  <c r="BK141" i="2"/>
  <c r="BK135" i="2"/>
  <c r="Q124" i="3"/>
  <c r="R120" i="3"/>
  <c r="K121" i="3"/>
  <c r="BE121" i="3"/>
  <c r="Q137" i="2"/>
  <c r="Q126" i="2"/>
  <c r="R157" i="2"/>
  <c r="R140" i="2"/>
  <c r="R179" i="2"/>
  <c r="Q149" i="2"/>
  <c r="K122" i="2"/>
  <c r="R126" i="2"/>
  <c r="K153" i="2"/>
  <c r="BE153" i="2" s="1"/>
  <c r="K149" i="2"/>
  <c r="BE149" i="2"/>
  <c r="BK130" i="2"/>
  <c r="BK137" i="2"/>
  <c r="Q119" i="3"/>
  <c r="R124" i="3"/>
  <c r="K124" i="3"/>
  <c r="BE124" i="3" s="1"/>
  <c r="Q123" i="2"/>
  <c r="Q156" i="2"/>
  <c r="R141" i="2"/>
  <c r="R139" i="2"/>
  <c r="R123" i="2"/>
  <c r="BK146" i="2"/>
  <c r="BK122" i="2"/>
  <c r="Q126" i="3"/>
  <c r="R146" i="2"/>
  <c r="R149" i="2"/>
  <c r="Q174" i="2"/>
  <c r="Q141" i="2"/>
  <c r="K126" i="2"/>
  <c r="BE126" i="2" s="1"/>
  <c r="K133" i="2"/>
  <c r="BE133" i="2"/>
  <c r="R128" i="3"/>
  <c r="BK128" i="3"/>
  <c r="Q165" i="2"/>
  <c r="Q151" i="2"/>
  <c r="Q128" i="2"/>
  <c r="R125" i="2"/>
  <c r="Q125" i="2"/>
  <c r="R174" i="2"/>
  <c r="R129" i="2"/>
  <c r="BK129" i="2"/>
  <c r="BK147" i="2"/>
  <c r="BK125" i="2"/>
  <c r="Q122" i="3"/>
  <c r="K119" i="3"/>
  <c r="BE119" i="3" s="1"/>
  <c r="Q153" i="2"/>
  <c r="Q139" i="2"/>
  <c r="R128" i="2"/>
  <c r="Q168" i="2"/>
  <c r="BK151" i="2"/>
  <c r="K123" i="2"/>
  <c r="BE123" i="2"/>
  <c r="Q120" i="3"/>
  <c r="BK120" i="3"/>
  <c r="BK174" i="2" l="1"/>
  <c r="T121" i="2"/>
  <c r="T120" i="2" s="1"/>
  <c r="R121" i="2"/>
  <c r="R120" i="2" s="1"/>
  <c r="J97" i="2" s="1"/>
  <c r="T152" i="2"/>
  <c r="X152" i="2"/>
  <c r="X121" i="2"/>
  <c r="X120" i="2" s="1"/>
  <c r="Q152" i="2"/>
  <c r="I99" i="2"/>
  <c r="X118" i="3"/>
  <c r="X117" i="3" s="1"/>
  <c r="V121" i="2"/>
  <c r="V120" i="2" s="1"/>
  <c r="R152" i="2"/>
  <c r="J99" i="2" s="1"/>
  <c r="V118" i="3"/>
  <c r="V117" i="3"/>
  <c r="Q118" i="3"/>
  <c r="I97" i="3" s="1"/>
  <c r="Q121" i="2"/>
  <c r="Q120" i="2"/>
  <c r="Q119" i="2" s="1"/>
  <c r="I96" i="2" s="1"/>
  <c r="K30" i="2" s="1"/>
  <c r="AS95" i="1" s="1"/>
  <c r="V152" i="2"/>
  <c r="T118" i="3"/>
  <c r="T117" i="3"/>
  <c r="AW96" i="1"/>
  <c r="R118" i="3"/>
  <c r="J97" i="3" s="1"/>
  <c r="J92" i="3"/>
  <c r="J111" i="3"/>
  <c r="E85" i="3"/>
  <c r="J91" i="3"/>
  <c r="F114" i="3"/>
  <c r="F91" i="3"/>
  <c r="BE126" i="3"/>
  <c r="J92" i="2"/>
  <c r="E109" i="2"/>
  <c r="J89" i="2"/>
  <c r="F116" i="2"/>
  <c r="F91" i="2"/>
  <c r="J115" i="2"/>
  <c r="BE122" i="2"/>
  <c r="K164" i="2"/>
  <c r="BE164" i="2"/>
  <c r="K124" i="2"/>
  <c r="BE124" i="2"/>
  <c r="K129" i="2"/>
  <c r="BE129" i="2"/>
  <c r="K36" i="2"/>
  <c r="AY95" i="1"/>
  <c r="K125" i="2"/>
  <c r="BE125" i="2"/>
  <c r="F36" i="3"/>
  <c r="BC96" i="1" s="1"/>
  <c r="K128" i="3"/>
  <c r="BE128" i="3"/>
  <c r="BK159" i="2"/>
  <c r="BK168" i="2"/>
  <c r="BK149" i="2"/>
  <c r="BK126" i="2"/>
  <c r="BK123" i="2"/>
  <c r="K147" i="2"/>
  <c r="BE147" i="2" s="1"/>
  <c r="BK139" i="2"/>
  <c r="BK156" i="2"/>
  <c r="BK121" i="3"/>
  <c r="K146" i="2"/>
  <c r="BE146" i="2"/>
  <c r="K135" i="2"/>
  <c r="BE135" i="2"/>
  <c r="K179" i="2"/>
  <c r="BE179" i="2"/>
  <c r="F38" i="3"/>
  <c r="BE96" i="1"/>
  <c r="K163" i="2"/>
  <c r="BE163" i="2"/>
  <c r="K161" i="2"/>
  <c r="BE161" i="2" s="1"/>
  <c r="BK124" i="3"/>
  <c r="F37" i="3"/>
  <c r="BD96" i="1" s="1"/>
  <c r="K128" i="2"/>
  <c r="BE128" i="2" s="1"/>
  <c r="F39" i="2"/>
  <c r="BF95" i="1"/>
  <c r="K140" i="2"/>
  <c r="BE140" i="2" s="1"/>
  <c r="BK165" i="2"/>
  <c r="BK157" i="2"/>
  <c r="K130" i="2"/>
  <c r="BE130" i="2" s="1"/>
  <c r="BK119" i="3"/>
  <c r="F36" i="2"/>
  <c r="BC95" i="1"/>
  <c r="K155" i="2"/>
  <c r="BE155" i="2"/>
  <c r="K120" i="3"/>
  <c r="BE120" i="3"/>
  <c r="K36" i="3"/>
  <c r="AY96" i="1"/>
  <c r="F37" i="2"/>
  <c r="BD95" i="1" s="1"/>
  <c r="BK133" i="2"/>
  <c r="BK153" i="2"/>
  <c r="K137" i="2"/>
  <c r="BE137" i="2"/>
  <c r="K141" i="2"/>
  <c r="BE141" i="2"/>
  <c r="F38" i="2"/>
  <c r="BE95" i="1"/>
  <c r="BK145" i="2"/>
  <c r="K151" i="2"/>
  <c r="BE151" i="2"/>
  <c r="F39" i="3"/>
  <c r="BF96" i="1" s="1"/>
  <c r="BK122" i="3"/>
  <c r="V119" i="2" l="1"/>
  <c r="X119" i="2"/>
  <c r="R119" i="2"/>
  <c r="J96" i="2" s="1"/>
  <c r="K31" i="2" s="1"/>
  <c r="AT95" i="1" s="1"/>
  <c r="T119" i="2"/>
  <c r="AW95" i="1"/>
  <c r="AW94" i="1" s="1"/>
  <c r="I97" i="2"/>
  <c r="Q117" i="3"/>
  <c r="I96" i="3"/>
  <c r="K30" i="3"/>
  <c r="AS96" i="1" s="1"/>
  <c r="AS94" i="1" s="1"/>
  <c r="R117" i="3"/>
  <c r="J96" i="3"/>
  <c r="K31" i="3"/>
  <c r="AT96" i="1"/>
  <c r="I98" i="2"/>
  <c r="J98" i="2"/>
  <c r="BK121" i="2"/>
  <c r="K121" i="2"/>
  <c r="K98" i="2" s="1"/>
  <c r="BK152" i="2"/>
  <c r="K152" i="2" s="1"/>
  <c r="K99" i="2" s="1"/>
  <c r="BK118" i="3"/>
  <c r="K118" i="3"/>
  <c r="K97" i="3"/>
  <c r="F35" i="2"/>
  <c r="BB95" i="1" s="1"/>
  <c r="BC94" i="1"/>
  <c r="W30" i="1" s="1"/>
  <c r="BD94" i="1"/>
  <c r="W31" i="1" s="1"/>
  <c r="F35" i="3"/>
  <c r="BB96" i="1"/>
  <c r="BF94" i="1"/>
  <c r="W33" i="1" s="1"/>
  <c r="K35" i="3"/>
  <c r="AX96" i="1"/>
  <c r="AV96" i="1"/>
  <c r="K35" i="2"/>
  <c r="AX95" i="1" s="1"/>
  <c r="AV95" i="1" s="1"/>
  <c r="BE94" i="1"/>
  <c r="W32" i="1" s="1"/>
  <c r="BK117" i="3" l="1"/>
  <c r="K117" i="3" s="1"/>
  <c r="K96" i="3" s="1"/>
  <c r="BK120" i="2"/>
  <c r="K120" i="2"/>
  <c r="K97" i="2"/>
  <c r="BA94" i="1"/>
  <c r="AT94" i="1"/>
  <c r="AZ94" i="1"/>
  <c r="AY94" i="1"/>
  <c r="AK30" i="1" s="1"/>
  <c r="BB94" i="1"/>
  <c r="AX94" i="1" s="1"/>
  <c r="AK29" i="1" s="1"/>
  <c r="BK119" i="2" l="1"/>
  <c r="K119" i="2"/>
  <c r="K96" i="2" s="1"/>
  <c r="K32" i="3"/>
  <c r="AG96" i="1" s="1"/>
  <c r="W29" i="1"/>
  <c r="AV94" i="1"/>
  <c r="K41" i="3" l="1"/>
  <c r="AN96" i="1"/>
  <c r="K32" i="2"/>
  <c r="AG95" i="1"/>
  <c r="AG94" i="1"/>
  <c r="AK26" i="1"/>
  <c r="AK35" i="1" s="1"/>
  <c r="AN94" i="1" l="1"/>
  <c r="K41" i="2"/>
  <c r="AN95" i="1"/>
</calcChain>
</file>

<file path=xl/sharedStrings.xml><?xml version="1.0" encoding="utf-8"?>
<sst xmlns="http://schemas.openxmlformats.org/spreadsheetml/2006/main" count="1199" uniqueCount="314">
  <si>
    <t>Export Komplet</t>
  </si>
  <si>
    <t/>
  </si>
  <si>
    <t>2.0</t>
  </si>
  <si>
    <t>ZAMOK</t>
  </si>
  <si>
    <t>False</t>
  </si>
  <si>
    <t>True</t>
  </si>
  <si>
    <t>{0bf3a74b-dceb-43d4-a20e-f1b3dc5eac6a}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</si>
  <si>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</si>
  <si>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</si>
  <si>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</si>
  <si>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</si>
  <si>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</si>
  <si>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</si>
  <si>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</si>
  <si>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</si>
  <si>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P22635190089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</si>
  <si>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</si>
  <si>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</si>
  <si>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koleje v žst.Bohumín Vrbice</t>
  </si>
  <si>
    <t>KSO:</t>
  </si>
  <si>
    <t>CC-CZ:</t>
  </si>
  <si>
    <t>Místo:</t>
  </si>
  <si>
    <t>žst.Bohumín Vrbice.</t>
  </si>
  <si>
    <t>Datum:</t>
  </si>
  <si>
    <t>Zadavatel:</t>
  </si>
  <si>
    <t>IČ:</t>
  </si>
  <si>
    <t>70994234</t>
  </si>
  <si>
    <t>Správa železnic s.o.OŘ Ostrava,ST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</si>
  <si>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</si>
  <si>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</si>
  <si>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</si>
  <si>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</si>
  <si>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</si>
  <si>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</si>
  <si>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</si>
  <si>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</si>
  <si>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</si>
  <si>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</si>
  <si>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</si>
  <si>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</si>
  <si>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</si>
  <si>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</si>
  <si>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</si>
  <si>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</si>
  <si>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</si>
  <si>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</si>
  <si>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</si>
  <si>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</si>
  <si>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</si>
  <si>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</si>
  <si>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</si>
  <si>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</si>
  <si>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</si>
  <si>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</si>
  <si>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</si>
  <si>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</si>
  <si>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</si>
  <si>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</si>
  <si>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</si>
  <si>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</si>
  <si>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</si>
  <si>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</si>
  <si>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</si>
  <si>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</si>
  <si>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</si>
  <si>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</si>
  <si>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</si>
  <si>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</si>
  <si>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</si>
  <si>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</si>
  <si>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</si>
  <si>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</si>
  <si>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</si>
  <si>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</si>
  <si>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</si>
  <si>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</si>
  <si>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</si>
  <si>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</si>
  <si>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</si>
  <si>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</si>
  <si>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</si>
  <si>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</si>
  <si>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</si>
  <si>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</si>
  <si>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koleje 624 (km272,146 - 272,770)</t>
  </si>
  <si>
    <t>STA</t>
  </si>
  <si>
    <t>1</t>
  </si>
  <si>
    <t>{6485a2a2-04de-428a-8b79-e065afc194fa}</t>
  </si>
  <si>
    <t>2</t>
  </si>
  <si>
    <t>VON</t>
  </si>
  <si>
    <t>Vedlejší a ostatní náklady</t>
  </si>
  <si>
    <t>{02de4d86-79ae-4a36-bf1f-8127db5a7275}</t>
  </si>
  <si>
    <t>KRYCÍ LIST SOUPISU PRACÍ</t>
  </si>
  <si>
    <t>Objekt:</t>
  </si>
  <si>
    <t>SO01 - Oprava koleje 624 (km272,146 - 272,770)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</si>
  <si>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</si>
  <si>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</si>
  <si>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</si>
  <si>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</si>
  <si>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</si>
  <si>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</si>
  <si>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</si>
  <si>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</si>
  <si>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</si>
  <si>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</si>
  <si>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</si>
  <si>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</si>
  <si>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</si>
  <si>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</si>
  <si>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</si>
  <si>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</si>
  <si>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</si>
  <si>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</si>
  <si>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</si>
  <si>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</si>
  <si>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</si>
  <si>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</si>
  <si>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</si>
  <si>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</si>
  <si>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</si>
  <si>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</si>
  <si>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</si>
  <si>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</si>
  <si>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</si>
  <si>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</si>
  <si>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</si>
  <si>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</si>
  <si>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</si>
  <si>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</si>
  <si>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</si>
  <si>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</si>
  <si>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</si>
  <si>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m2</t>
  </si>
  <si>
    <t>Sborník UOŽI 01 2023</t>
  </si>
  <si>
    <t>4</t>
  </si>
  <si>
    <t>-1582648083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</si>
  <si>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</si>
  <si>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</si>
  <si>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m3</t>
  </si>
  <si>
    <t>-1785258133</t>
  </si>
  <si>
    <t>3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</si>
  <si>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</si>
  <si>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</si>
  <si>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1429111829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</si>
  <si>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</si>
  <si>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</si>
  <si>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2052274276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</si>
  <si>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</si>
  <si>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</si>
  <si>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km</t>
  </si>
  <si>
    <t>-468803560</t>
  </si>
  <si>
    <t>P</t>
  </si>
  <si>
    <t>Poznámka k položce:_x000D_
Kilometr koleje=km</t>
  </si>
  <si>
    <t>6</t>
  </si>
  <si>
    <t>5906130345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</si>
  <si>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</si>
  <si>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-367902920</t>
  </si>
  <si>
    <t>7</t>
  </si>
  <si>
    <t>5906140035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</si>
  <si>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</si>
  <si>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1832954945</t>
  </si>
  <si>
    <t>8</t>
  </si>
  <si>
    <t>5907010035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</si>
  <si>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</si>
  <si>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m</t>
  </si>
  <si>
    <t>328955212</t>
  </si>
  <si>
    <t>Poznámka k položce:_x000D_
Metr kolejnice=m</t>
  </si>
  <si>
    <t>VV</t>
  </si>
  <si>
    <t>3*4,5</t>
  </si>
  <si>
    <t>9</t>
  </si>
  <si>
    <t>5907050120</t>
  </si>
  <si>
    <t>Dělení kolejnic kyslíkem, soustavy S49 nebo T. Poznámka: 1. V cenách jsou započteny náklady na manipulaci, podložení, označení a provedení řezu kolejnice.</t>
  </si>
  <si>
    <t>kus</t>
  </si>
  <si>
    <t>-649566263</t>
  </si>
  <si>
    <t>Poznámka k položce:_x000D_
Řez=kus</t>
  </si>
  <si>
    <t>10</t>
  </si>
  <si>
    <t>5909030020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</si>
  <si>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</si>
  <si>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-541732374</t>
  </si>
  <si>
    <t>11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</si>
  <si>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</si>
  <si>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</si>
  <si>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1329390276</t>
  </si>
  <si>
    <t>12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</si>
  <si>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</si>
  <si>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</si>
  <si>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</si>
  <si>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-1332874808</t>
  </si>
  <si>
    <t>13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</si>
  <si>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</si>
  <si>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</si>
  <si>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-978140771</t>
  </si>
  <si>
    <t>14</t>
  </si>
  <si>
    <t>M</t>
  </si>
  <si>
    <t>5955101000</t>
  </si>
  <si>
    <t>Kamenivo drcené štěrk frakce 31,5/63 třídy BI</t>
  </si>
  <si>
    <t>t</t>
  </si>
  <si>
    <t>1569795022</t>
  </si>
  <si>
    <t>2299,25"nový štěrk</t>
  </si>
  <si>
    <t>129,2"dosyp</t>
  </si>
  <si>
    <t>Součet</t>
  </si>
  <si>
    <t>5955101030</t>
  </si>
  <si>
    <t>Kamenivo drcené drť frakce 8/16</t>
  </si>
  <si>
    <t>1700706374</t>
  </si>
  <si>
    <t>16</t>
  </si>
  <si>
    <t>5958158005</t>
  </si>
  <si>
    <t>Podložka pryžová pod patu kolejnice S49 183/126/6</t>
  </si>
  <si>
    <t>909588406</t>
  </si>
  <si>
    <t>17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</si>
  <si>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</si>
  <si>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</si>
  <si>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-966382966</t>
  </si>
  <si>
    <t>18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</si>
  <si>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</si>
  <si>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</si>
  <si>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1879156031</t>
  </si>
  <si>
    <t>19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</si>
  <si>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</si>
  <si>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</si>
  <si>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-1654737795</t>
  </si>
  <si>
    <t>OST</t>
  </si>
  <si>
    <t>Ostatní</t>
  </si>
  <si>
    <t>20</t>
  </si>
  <si>
    <t>7497351560</t>
  </si>
  <si>
    <t>Montáž přímého ukolejnění na elektrizovaných tratích nebo v kolejových obvodech</t>
  </si>
  <si>
    <t>512</t>
  </si>
  <si>
    <t>-625643840</t>
  </si>
  <si>
    <t>15*2</t>
  </si>
  <si>
    <t>7497351590</t>
  </si>
  <si>
    <t>Montáž ukolejnění s průrazkou T, P, 2T, BP, DS, OK - 1 vodič</t>
  </si>
  <si>
    <t>-630132797</t>
  </si>
  <si>
    <t>22</t>
  </si>
  <si>
    <t>7497371625</t>
  </si>
  <si>
    <t>Demontáže zařízení trakčního vedení svodu ukolejnění konstrukcí a stožárů - demontáž stávajícího zařízení se všemi pomocnými doplňujícími úpravami</t>
  </si>
  <si>
    <t>37762819</t>
  </si>
  <si>
    <t>23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</si>
  <si>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</si>
  <si>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</si>
  <si>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1115455940</t>
  </si>
  <si>
    <t>24</t>
  </si>
  <si>
    <t>7592005162</t>
  </si>
  <si>
    <t>Montáž balízy do kolejiště pomocí mezikolejnicového upevňovadla (Clamp, Vortok apod)</t>
  </si>
  <si>
    <t>1848297534</t>
  </si>
  <si>
    <t>2+2</t>
  </si>
  <si>
    <t>25</t>
  </si>
  <si>
    <t>7592007160</t>
  </si>
  <si>
    <t>Demontáž balízy úplná včetně upevňovací sady</t>
  </si>
  <si>
    <t>-163292068</t>
  </si>
  <si>
    <t>26</t>
  </si>
  <si>
    <t>7594105010</t>
  </si>
  <si>
    <t>Odpojení a zpětné připojení lan propojovacích jednoho stykového transformátoru - včetně odpojení a připevnění lanového propojení na pražce nebo montážní trámky</t>
  </si>
  <si>
    <t>-295523594</t>
  </si>
  <si>
    <t>27</t>
  </si>
  <si>
    <t>7594105016</t>
  </si>
  <si>
    <t>Odpojení a zpětné připojení lan ke kolejové skříni TJA - včetně odpojení a připevnění lanového propojení na pražce nebo montážní trámky</t>
  </si>
  <si>
    <t>-1132157587</t>
  </si>
  <si>
    <t>28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</si>
  <si>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</si>
  <si>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</si>
  <si>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1637215307</t>
  </si>
  <si>
    <t>Poznámka k položce:_x000D_
Měrnou jednotkou je kus stroje.</t>
  </si>
  <si>
    <t>1"pryžové podložky-0,336t</t>
  </si>
  <si>
    <t>29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</si>
  <si>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</si>
  <si>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</si>
  <si>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2030440984</t>
  </si>
  <si>
    <t>Poznámka k položce:_x000D_
Měrnou jednotkou je t přepravovaného materiálu.</t>
  </si>
  <si>
    <t>1813,56"výzisk na uložiště</t>
  </si>
  <si>
    <t>93"užité pražce</t>
  </si>
  <si>
    <t>4,398"užité kolejnice</t>
  </si>
  <si>
    <t>30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</si>
  <si>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</si>
  <si>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</si>
  <si>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-1445758400</t>
  </si>
  <si>
    <t>Poznámka k položce:_x000D_
Měrnou jednotkou je t přepravovaného materiálu_x000D_
_x000D_
Objednatel předpokládá dopravu materiálu z nejbližšího místa (lomu, skládky) a to s využitím dopravy po železnici s využitím systému volných vozů, tzn. bez fakturace zpáteční cesty</t>
  </si>
  <si>
    <t>2428,45"nový štěrk</t>
  </si>
  <si>
    <t>200"nová drť</t>
  </si>
  <si>
    <t>31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</si>
  <si>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</si>
  <si>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</si>
  <si>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-922860670</t>
  </si>
  <si>
    <t>2"MHS</t>
  </si>
  <si>
    <t>2"ASP</t>
  </si>
  <si>
    <t>2"PUŠL</t>
  </si>
  <si>
    <t>VON - Vedlejší a ostatní náklady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</si>
  <si>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</si>
  <si>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</si>
  <si>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</si>
  <si>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</si>
  <si>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</si>
  <si>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-1860851611</t>
  </si>
  <si>
    <t>022101011</t>
  </si>
  <si>
    <t>Geodetické práce Geodetické práce v průběhu opravy</t>
  </si>
  <si>
    <t>882058154</t>
  </si>
  <si>
    <t>022101021</t>
  </si>
  <si>
    <t>Geodetické práce Geodetické práce po ukončení opravy</t>
  </si>
  <si>
    <t>-803318273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</si>
  <si>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</si>
  <si>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</si>
  <si>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460735035</t>
  </si>
  <si>
    <t>2*0,700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</si>
  <si>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</si>
  <si>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</si>
  <si>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hod</t>
  </si>
  <si>
    <t>1483658057</t>
  </si>
  <si>
    <t>Poznámka k položce:_x000D_
dotčené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</si>
  <si>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</si>
  <si>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</si>
  <si>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</si>
  <si>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1046232772</t>
  </si>
  <si>
    <t>Poznámka k položce:_x000D_
ZRN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</si>
  <si>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</si>
  <si>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</si>
  <si>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-1568662031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</si>
</sst>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K6" sqref="K6:AJ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51" t="s">
        <v>15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1"/>
      <c r="AL5" s="21"/>
      <c r="AM5" s="21"/>
      <c r="AN5" s="21"/>
      <c r="AO5" s="21"/>
      <c r="AP5" s="21"/>
      <c r="AQ5" s="21"/>
      <c r="AR5" s="19"/>
      <c r="BG5" s="248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53" t="s">
        <v>18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1"/>
      <c r="AL6" s="21"/>
      <c r="AM6" s="21"/>
      <c r="AN6" s="21"/>
      <c r="AO6" s="21"/>
      <c r="AP6" s="21"/>
      <c r="AQ6" s="21"/>
      <c r="AR6" s="19"/>
      <c r="BG6" s="249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G7" s="249"/>
      <c r="BS7" s="16" t="s">
        <v>7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/>
      <c r="AO8" s="21"/>
      <c r="AP8" s="21"/>
      <c r="AQ8" s="21"/>
      <c r="AR8" s="19"/>
      <c r="BG8" s="249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49"/>
      <c r="BS9" s="16" t="s">
        <v>7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G10" s="249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G11" s="249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49"/>
      <c r="BS12" s="16" t="s">
        <v>7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G13" s="249"/>
      <c r="BS13" s="16" t="s">
        <v>7</v>
      </c>
    </row>
    <row r="14" spans="1:74">
      <c r="B14" s="20"/>
      <c r="C14" s="21"/>
      <c r="D14" s="21"/>
      <c r="E14" s="254" t="s">
        <v>31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G14" s="249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49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G16" s="24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G17" s="249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49"/>
      <c r="BS18" s="16" t="s">
        <v>7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G19" s="249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249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4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49"/>
    </row>
    <row r="23" spans="1:71" s="1" customFormat="1" ht="16.5" customHeight="1">
      <c r="B23" s="20"/>
      <c r="C23" s="21"/>
      <c r="D23" s="21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O23" s="21"/>
      <c r="AP23" s="21"/>
      <c r="AQ23" s="21"/>
      <c r="AR23" s="19"/>
      <c r="BG23" s="24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4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G25" s="249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7">
        <f>ROUND(AG94,2)</f>
        <v>0</v>
      </c>
      <c r="AL26" s="258"/>
      <c r="AM26" s="258"/>
      <c r="AN26" s="258"/>
      <c r="AO26" s="258"/>
      <c r="AP26" s="35"/>
      <c r="AQ26" s="35"/>
      <c r="AR26" s="38"/>
      <c r="BG26" s="24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G27" s="249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9" t="s">
        <v>37</v>
      </c>
      <c r="M28" s="259"/>
      <c r="N28" s="259"/>
      <c r="O28" s="259"/>
      <c r="P28" s="259"/>
      <c r="Q28" s="35"/>
      <c r="R28" s="35"/>
      <c r="S28" s="35"/>
      <c r="T28" s="35"/>
      <c r="U28" s="35"/>
      <c r="V28" s="35"/>
      <c r="W28" s="259" t="s">
        <v>38</v>
      </c>
      <c r="X28" s="259"/>
      <c r="Y28" s="259"/>
      <c r="Z28" s="259"/>
      <c r="AA28" s="259"/>
      <c r="AB28" s="259"/>
      <c r="AC28" s="259"/>
      <c r="AD28" s="259"/>
      <c r="AE28" s="259"/>
      <c r="AF28" s="35"/>
      <c r="AG28" s="35"/>
      <c r="AH28" s="35"/>
      <c r="AI28" s="35"/>
      <c r="AJ28" s="35"/>
      <c r="AK28" s="259" t="s">
        <v>39</v>
      </c>
      <c r="AL28" s="259"/>
      <c r="AM28" s="259"/>
      <c r="AN28" s="259"/>
      <c r="AO28" s="259"/>
      <c r="AP28" s="35"/>
      <c r="AQ28" s="35"/>
      <c r="AR28" s="38"/>
      <c r="BG28" s="249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62">
        <v>0.21</v>
      </c>
      <c r="M29" s="261"/>
      <c r="N29" s="261"/>
      <c r="O29" s="261"/>
      <c r="P29" s="261"/>
      <c r="Q29" s="40"/>
      <c r="R29" s="40"/>
      <c r="S29" s="40"/>
      <c r="T29" s="40"/>
      <c r="U29" s="40"/>
      <c r="V29" s="40"/>
      <c r="W29" s="260">
        <f>ROUND(BB94,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40"/>
      <c r="AG29" s="40"/>
      <c r="AH29" s="40"/>
      <c r="AI29" s="40"/>
      <c r="AJ29" s="40"/>
      <c r="AK29" s="260">
        <f>ROUND(AX94, 2)</f>
        <v>0</v>
      </c>
      <c r="AL29" s="261"/>
      <c r="AM29" s="261"/>
      <c r="AN29" s="261"/>
      <c r="AO29" s="261"/>
      <c r="AP29" s="40"/>
      <c r="AQ29" s="40"/>
      <c r="AR29" s="41"/>
      <c r="BG29" s="250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62">
        <v>0.15</v>
      </c>
      <c r="M30" s="261"/>
      <c r="N30" s="261"/>
      <c r="O30" s="261"/>
      <c r="P30" s="261"/>
      <c r="Q30" s="40"/>
      <c r="R30" s="40"/>
      <c r="S30" s="40"/>
      <c r="T30" s="40"/>
      <c r="U30" s="40"/>
      <c r="V30" s="40"/>
      <c r="W30" s="260">
        <f>ROUND(BC94,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40"/>
      <c r="AG30" s="40"/>
      <c r="AH30" s="40"/>
      <c r="AI30" s="40"/>
      <c r="AJ30" s="40"/>
      <c r="AK30" s="260">
        <f>ROUND(AY94, 2)</f>
        <v>0</v>
      </c>
      <c r="AL30" s="261"/>
      <c r="AM30" s="261"/>
      <c r="AN30" s="261"/>
      <c r="AO30" s="261"/>
      <c r="AP30" s="40"/>
      <c r="AQ30" s="40"/>
      <c r="AR30" s="41"/>
      <c r="BG30" s="250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62">
        <v>0.21</v>
      </c>
      <c r="M31" s="261"/>
      <c r="N31" s="261"/>
      <c r="O31" s="261"/>
      <c r="P31" s="261"/>
      <c r="Q31" s="40"/>
      <c r="R31" s="40"/>
      <c r="S31" s="40"/>
      <c r="T31" s="40"/>
      <c r="U31" s="40"/>
      <c r="V31" s="40"/>
      <c r="W31" s="260">
        <f>ROUND(BD94,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40"/>
      <c r="AG31" s="40"/>
      <c r="AH31" s="40"/>
      <c r="AI31" s="40"/>
      <c r="AJ31" s="40"/>
      <c r="AK31" s="260">
        <v>0</v>
      </c>
      <c r="AL31" s="261"/>
      <c r="AM31" s="261"/>
      <c r="AN31" s="261"/>
      <c r="AO31" s="261"/>
      <c r="AP31" s="40"/>
      <c r="AQ31" s="40"/>
      <c r="AR31" s="41"/>
      <c r="BG31" s="250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62">
        <v>0.15</v>
      </c>
      <c r="M32" s="261"/>
      <c r="N32" s="261"/>
      <c r="O32" s="261"/>
      <c r="P32" s="261"/>
      <c r="Q32" s="40"/>
      <c r="R32" s="40"/>
      <c r="S32" s="40"/>
      <c r="T32" s="40"/>
      <c r="U32" s="40"/>
      <c r="V32" s="40"/>
      <c r="W32" s="260">
        <f>ROUND(BE94,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40"/>
      <c r="AG32" s="40"/>
      <c r="AH32" s="40"/>
      <c r="AI32" s="40"/>
      <c r="AJ32" s="40"/>
      <c r="AK32" s="260">
        <v>0</v>
      </c>
      <c r="AL32" s="261"/>
      <c r="AM32" s="261"/>
      <c r="AN32" s="261"/>
      <c r="AO32" s="261"/>
      <c r="AP32" s="40"/>
      <c r="AQ32" s="40"/>
      <c r="AR32" s="41"/>
      <c r="BG32" s="250"/>
    </row>
    <row r="33" spans="1:59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62">
        <v>0</v>
      </c>
      <c r="M33" s="261"/>
      <c r="N33" s="261"/>
      <c r="O33" s="261"/>
      <c r="P33" s="261"/>
      <c r="Q33" s="40"/>
      <c r="R33" s="40"/>
      <c r="S33" s="40"/>
      <c r="T33" s="40"/>
      <c r="U33" s="40"/>
      <c r="V33" s="40"/>
      <c r="W33" s="260">
        <f>ROUND(BF94,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40"/>
      <c r="AG33" s="40"/>
      <c r="AH33" s="40"/>
      <c r="AI33" s="40"/>
      <c r="AJ33" s="40"/>
      <c r="AK33" s="260">
        <v>0</v>
      </c>
      <c r="AL33" s="261"/>
      <c r="AM33" s="261"/>
      <c r="AN33" s="261"/>
      <c r="AO33" s="261"/>
      <c r="AP33" s="40"/>
      <c r="AQ33" s="40"/>
      <c r="AR33" s="41"/>
      <c r="BG33" s="250"/>
    </row>
    <row r="34" spans="1:59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G34" s="249"/>
    </row>
    <row r="35" spans="1:59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63" t="s">
        <v>48</v>
      </c>
      <c r="Y35" s="264"/>
      <c r="Z35" s="264"/>
      <c r="AA35" s="264"/>
      <c r="AB35" s="264"/>
      <c r="AC35" s="44"/>
      <c r="AD35" s="44"/>
      <c r="AE35" s="44"/>
      <c r="AF35" s="44"/>
      <c r="AG35" s="44"/>
      <c r="AH35" s="44"/>
      <c r="AI35" s="44"/>
      <c r="AJ35" s="44"/>
      <c r="AK35" s="265">
        <f>SUM(AK26:AK33)</f>
        <v>0</v>
      </c>
      <c r="AL35" s="264"/>
      <c r="AM35" s="264"/>
      <c r="AN35" s="264"/>
      <c r="AO35" s="266"/>
      <c r="AP35" s="42"/>
      <c r="AQ35" s="42"/>
      <c r="AR35" s="38"/>
      <c r="BG35" s="33"/>
    </row>
    <row r="36" spans="1:59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G36" s="33"/>
    </row>
    <row r="37" spans="1:59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G37" s="33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G60" s="33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G64" s="33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G75" s="33"/>
    </row>
    <row r="76" spans="1:59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G76" s="33"/>
    </row>
    <row r="77" spans="1:59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G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G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G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G83" s="33"/>
    </row>
    <row r="84" spans="1:91" s="4" customFormat="1" ht="12" customHeight="1">
      <c r="B84" s="57"/>
      <c r="C84" s="28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P22635190089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67" t="str">
        <f>K6</f>
        <v>Oprava koleje v žst.Bohumín Vrbice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G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žst.Bohumín Vrbice.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69" t="str">
        <f>IF(AN8= "","",AN8)</f>
        <v/>
      </c>
      <c r="AN87" s="269"/>
      <c r="AO87" s="35"/>
      <c r="AP87" s="35"/>
      <c r="AQ87" s="35"/>
      <c r="AR87" s="38"/>
      <c r="BG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G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 s.o.OŘ Ostrava,ST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70" t="str">
        <f>IF(E17="","",E17)</f>
        <v xml:space="preserve"> </v>
      </c>
      <c r="AN89" s="271"/>
      <c r="AO89" s="271"/>
      <c r="AP89" s="271"/>
      <c r="AQ89" s="35"/>
      <c r="AR89" s="38"/>
      <c r="AS89" s="272" t="s">
        <v>56</v>
      </c>
      <c r="AT89" s="273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7"/>
      <c r="BG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70" t="str">
        <f>IF(E20="","",E20)</f>
        <v xml:space="preserve"> </v>
      </c>
      <c r="AN90" s="271"/>
      <c r="AO90" s="271"/>
      <c r="AP90" s="271"/>
      <c r="AQ90" s="35"/>
      <c r="AR90" s="38"/>
      <c r="AS90" s="274"/>
      <c r="AT90" s="275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9"/>
      <c r="BG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6"/>
      <c r="AT91" s="277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1"/>
      <c r="BG91" s="33"/>
    </row>
    <row r="92" spans="1:91" s="2" customFormat="1" ht="29.25" customHeight="1">
      <c r="A92" s="33"/>
      <c r="B92" s="34"/>
      <c r="C92" s="278" t="s">
        <v>57</v>
      </c>
      <c r="D92" s="279"/>
      <c r="E92" s="279"/>
      <c r="F92" s="279"/>
      <c r="G92" s="279"/>
      <c r="H92" s="72"/>
      <c r="I92" s="280" t="s">
        <v>58</v>
      </c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  <c r="AE92" s="279"/>
      <c r="AF92" s="279"/>
      <c r="AG92" s="281" t="s">
        <v>59</v>
      </c>
      <c r="AH92" s="279"/>
      <c r="AI92" s="279"/>
      <c r="AJ92" s="279"/>
      <c r="AK92" s="279"/>
      <c r="AL92" s="279"/>
      <c r="AM92" s="279"/>
      <c r="AN92" s="280" t="s">
        <v>60</v>
      </c>
      <c r="AO92" s="279"/>
      <c r="AP92" s="282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5" t="s">
        <v>73</v>
      </c>
      <c r="BE92" s="75" t="s">
        <v>74</v>
      </c>
      <c r="BF92" s="76" t="s">
        <v>75</v>
      </c>
      <c r="BG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9"/>
      <c r="BG93" s="33"/>
    </row>
    <row r="94" spans="1:91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6">
        <f>ROUND(SUM(AG95:AG96),2)</f>
        <v>0</v>
      </c>
      <c r="AH94" s="286"/>
      <c r="AI94" s="286"/>
      <c r="AJ94" s="286"/>
      <c r="AK94" s="286"/>
      <c r="AL94" s="286"/>
      <c r="AM94" s="286"/>
      <c r="AN94" s="287">
        <f>SUM(AG94,AV94)</f>
        <v>0</v>
      </c>
      <c r="AO94" s="287"/>
      <c r="AP94" s="287"/>
      <c r="AQ94" s="84" t="s">
        <v>1</v>
      </c>
      <c r="AR94" s="85"/>
      <c r="AS94" s="86">
        <f>ROUND(SUM(AS95:AS96),2)</f>
        <v>0</v>
      </c>
      <c r="AT94" s="87">
        <f>ROUND(SUM(AT95:AT96),2)</f>
        <v>0</v>
      </c>
      <c r="AU94" s="88">
        <f>ROUND(SUM(AU95:AU96),2)</f>
        <v>0</v>
      </c>
      <c r="AV94" s="88">
        <f>ROUND(SUM(AX94:AY94),2)</f>
        <v>0</v>
      </c>
      <c r="AW94" s="89">
        <f>ROUND(SUM(AW95:AW96),5)</f>
        <v>0</v>
      </c>
      <c r="AX94" s="88">
        <f>ROUND(BB94*L29,2)</f>
        <v>0</v>
      </c>
      <c r="AY94" s="88">
        <f>ROUND(BC94*L30,2)</f>
        <v>0</v>
      </c>
      <c r="AZ94" s="88">
        <f>ROUND(BD94*L29,2)</f>
        <v>0</v>
      </c>
      <c r="BA94" s="88">
        <f>ROUND(BE94*L30,2)</f>
        <v>0</v>
      </c>
      <c r="BB94" s="88">
        <f>ROUND(SUM(BB95:BB96),2)</f>
        <v>0</v>
      </c>
      <c r="BC94" s="88">
        <f>ROUND(SUM(BC95:BC96),2)</f>
        <v>0</v>
      </c>
      <c r="BD94" s="88">
        <f>ROUND(SUM(BD95:BD96),2)</f>
        <v>0</v>
      </c>
      <c r="BE94" s="88">
        <f>ROUND(SUM(BE95:BE96),2)</f>
        <v>0</v>
      </c>
      <c r="BF94" s="90">
        <f>ROUND(SUM(BF95:BF96),2)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6</v>
      </c>
      <c r="BX94" s="91" t="s">
        <v>81</v>
      </c>
      <c r="CL94" s="91" t="s">
        <v>1</v>
      </c>
    </row>
    <row r="95" spans="1:91" s="7" customFormat="1" ht="24.75" customHeight="1">
      <c r="A95" s="93" t="s">
        <v>82</v>
      </c>
      <c r="B95" s="94"/>
      <c r="C95" s="95"/>
      <c r="D95" s="285" t="s">
        <v>83</v>
      </c>
      <c r="E95" s="285"/>
      <c r="F95" s="285"/>
      <c r="G95" s="285"/>
      <c r="H95" s="285"/>
      <c r="I95" s="96"/>
      <c r="J95" s="285" t="s">
        <v>84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  <c r="AE95" s="285"/>
      <c r="AF95" s="285"/>
      <c r="AG95" s="283">
        <f>'SO01 - Oprava koleje 624 ...'!K32</f>
        <v>0</v>
      </c>
      <c r="AH95" s="284"/>
      <c r="AI95" s="284"/>
      <c r="AJ95" s="284"/>
      <c r="AK95" s="284"/>
      <c r="AL95" s="284"/>
      <c r="AM95" s="284"/>
      <c r="AN95" s="283">
        <f>SUM(AG95,AV95)</f>
        <v>0</v>
      </c>
      <c r="AO95" s="284"/>
      <c r="AP95" s="284"/>
      <c r="AQ95" s="97" t="s">
        <v>85</v>
      </c>
      <c r="AR95" s="98"/>
      <c r="AS95" s="99">
        <f>'SO01 - Oprava koleje 624 ...'!K30</f>
        <v>0</v>
      </c>
      <c r="AT95" s="100">
        <f>'SO01 - Oprava koleje 624 ...'!K31</f>
        <v>0</v>
      </c>
      <c r="AU95" s="100">
        <v>0</v>
      </c>
      <c r="AV95" s="100">
        <f>ROUND(SUM(AX95:AY95),2)</f>
        <v>0</v>
      </c>
      <c r="AW95" s="101">
        <f>'SO01 - Oprava koleje 624 ...'!T119</f>
        <v>0</v>
      </c>
      <c r="AX95" s="100">
        <f>'SO01 - Oprava koleje 624 ...'!K35</f>
        <v>0</v>
      </c>
      <c r="AY95" s="100">
        <f>'SO01 - Oprava koleje 624 ...'!K36</f>
        <v>0</v>
      </c>
      <c r="AZ95" s="100">
        <f>'SO01 - Oprava koleje 624 ...'!K37</f>
        <v>0</v>
      </c>
      <c r="BA95" s="100">
        <f>'SO01 - Oprava koleje 624 ...'!K38</f>
        <v>0</v>
      </c>
      <c r="BB95" s="100">
        <f>'SO01 - Oprava koleje 624 ...'!F35</f>
        <v>0</v>
      </c>
      <c r="BC95" s="100">
        <f>'SO01 - Oprava koleje 624 ...'!F36</f>
        <v>0</v>
      </c>
      <c r="BD95" s="100">
        <f>'SO01 - Oprava koleje 624 ...'!F37</f>
        <v>0</v>
      </c>
      <c r="BE95" s="100">
        <f>'SO01 - Oprava koleje 624 ...'!F38</f>
        <v>0</v>
      </c>
      <c r="BF95" s="102">
        <f>'SO01 - Oprava koleje 624 ...'!F39</f>
        <v>0</v>
      </c>
      <c r="BT95" s="103" t="s">
        <v>86</v>
      </c>
      <c r="BV95" s="103" t="s">
        <v>80</v>
      </c>
      <c r="BW95" s="103" t="s">
        <v>87</v>
      </c>
      <c r="BX95" s="103" t="s">
        <v>6</v>
      </c>
      <c r="CL95" s="103" t="s">
        <v>1</v>
      </c>
      <c r="CM95" s="103" t="s">
        <v>88</v>
      </c>
    </row>
    <row r="96" spans="1:91" s="7" customFormat="1" ht="16.5" customHeight="1">
      <c r="A96" s="93" t="s">
        <v>82</v>
      </c>
      <c r="B96" s="94"/>
      <c r="C96" s="95"/>
      <c r="D96" s="285" t="s">
        <v>89</v>
      </c>
      <c r="E96" s="285"/>
      <c r="F96" s="285"/>
      <c r="G96" s="285"/>
      <c r="H96" s="285"/>
      <c r="I96" s="96"/>
      <c r="J96" s="285" t="s">
        <v>90</v>
      </c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  <c r="AE96" s="285"/>
      <c r="AF96" s="285"/>
      <c r="AG96" s="283">
        <f>'VON - Vedlejší a ostatní ...'!K32</f>
        <v>0</v>
      </c>
      <c r="AH96" s="284"/>
      <c r="AI96" s="284"/>
      <c r="AJ96" s="284"/>
      <c r="AK96" s="284"/>
      <c r="AL96" s="284"/>
      <c r="AM96" s="284"/>
      <c r="AN96" s="283">
        <f>SUM(AG96,AV96)</f>
        <v>0</v>
      </c>
      <c r="AO96" s="284"/>
      <c r="AP96" s="284"/>
      <c r="AQ96" s="97" t="s">
        <v>85</v>
      </c>
      <c r="AR96" s="98"/>
      <c r="AS96" s="104">
        <f>'VON - Vedlejší a ostatní ...'!K30</f>
        <v>0</v>
      </c>
      <c r="AT96" s="105">
        <f>'VON - Vedlejší a ostatní ...'!K31</f>
        <v>0</v>
      </c>
      <c r="AU96" s="105">
        <v>0</v>
      </c>
      <c r="AV96" s="105">
        <f>ROUND(SUM(AX96:AY96),2)</f>
        <v>0</v>
      </c>
      <c r="AW96" s="106">
        <f>'VON - Vedlejší a ostatní ...'!T117</f>
        <v>0</v>
      </c>
      <c r="AX96" s="105">
        <f>'VON - Vedlejší a ostatní ...'!K35</f>
        <v>0</v>
      </c>
      <c r="AY96" s="105">
        <f>'VON - Vedlejší a ostatní ...'!K36</f>
        <v>0</v>
      </c>
      <c r="AZ96" s="105">
        <f>'VON - Vedlejší a ostatní ...'!K37</f>
        <v>0</v>
      </c>
      <c r="BA96" s="105">
        <f>'VON - Vedlejší a ostatní ...'!K38</f>
        <v>0</v>
      </c>
      <c r="BB96" s="105">
        <f>'VON - Vedlejší a ostatní ...'!F35</f>
        <v>0</v>
      </c>
      <c r="BC96" s="105">
        <f>'VON - Vedlejší a ostatní ...'!F36</f>
        <v>0</v>
      </c>
      <c r="BD96" s="105">
        <f>'VON - Vedlejší a ostatní ...'!F37</f>
        <v>0</v>
      </c>
      <c r="BE96" s="105">
        <f>'VON - Vedlejší a ostatní ...'!F38</f>
        <v>0</v>
      </c>
      <c r="BF96" s="107">
        <f>'VON - Vedlejší a ostatní ...'!F39</f>
        <v>0</v>
      </c>
      <c r="BT96" s="103" t="s">
        <v>86</v>
      </c>
      <c r="BV96" s="103" t="s">
        <v>80</v>
      </c>
      <c r="BW96" s="103" t="s">
        <v>91</v>
      </c>
      <c r="BX96" s="103" t="s">
        <v>6</v>
      </c>
      <c r="CL96" s="103" t="s">
        <v>1</v>
      </c>
      <c r="CM96" s="103" t="s">
        <v>88</v>
      </c>
    </row>
    <row r="97" spans="1:59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</row>
    <row r="98" spans="1:59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</row>
  </sheetData>
  <sheetProtection algorithmName="SHA-512" hashValue="qSUz8owX4m2YsX1y5CZJylPkJB+XoOSK3nYjZG7R5rKHbVcKIzK+MxkN8M2CrBrlVhj4FdTSX06aq2YrBff3+g==" saltValue="mWicgQgUtbCFg7pjFrmUV8Tbfo/81NwUqUaFlKURnf70JAFsxCiKRY6UTUb/dGIqEKbp5VZvnBh87M5FbGkmWg==" spinCount="100000" sheet="1" objects="1" scenarios="1" formatColumns="0" formatRows="0"/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Oprava koleje 624 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6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88</v>
      </c>
    </row>
    <row r="4" spans="1:46" s="1" customFormat="1" ht="24.95" customHeight="1">
      <c r="B4" s="19"/>
      <c r="D4" s="110" t="s">
        <v>92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9" t="str">
        <f>'Rekapitulace stavby'!K6</f>
        <v>Oprava koleje v žst.Bohumín Vrbice</v>
      </c>
      <c r="F7" s="290"/>
      <c r="G7" s="290"/>
      <c r="H7" s="290"/>
      <c r="M7" s="19"/>
    </row>
    <row r="8" spans="1:46" s="2" customFormat="1" ht="12" customHeight="1">
      <c r="A8" s="33"/>
      <c r="B8" s="38"/>
      <c r="C8" s="33"/>
      <c r="D8" s="112" t="s">
        <v>93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94</v>
      </c>
      <c r="F9" s="292"/>
      <c r="G9" s="292"/>
      <c r="H9" s="292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20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21</v>
      </c>
      <c r="E12" s="33"/>
      <c r="F12" s="113" t="s">
        <v>22</v>
      </c>
      <c r="G12" s="33"/>
      <c r="H12" s="33"/>
      <c r="I12" s="112" t="s">
        <v>23</v>
      </c>
      <c r="J12" s="114">
        <f>'Rekapitulace stavby'!AN8</f>
        <v>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24</v>
      </c>
      <c r="E14" s="33"/>
      <c r="F14" s="33"/>
      <c r="G14" s="33"/>
      <c r="H14" s="33"/>
      <c r="I14" s="112" t="s">
        <v>25</v>
      </c>
      <c r="J14" s="113" t="str">
        <f>IF('Rekapitulace stavby'!AN10="","",'Rekapitulace stavby'!AN10)</f>
        <v>70994234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tr">
        <f>IF('Rekapitulace stavby'!E11="","",'Rekapitulace stavby'!E11)</f>
        <v>Správa železnic s.o.OŘ Ostrava,ST Ostrava</v>
      </c>
      <c r="F15" s="33"/>
      <c r="G15" s="33"/>
      <c r="H15" s="33"/>
      <c r="I15" s="112" t="s">
        <v>28</v>
      </c>
      <c r="J15" s="113" t="str">
        <f>IF('Rekapitulace stavby'!AN11="","",'Rekapitulace stavby'!AN11)</f>
        <v>CZ70994234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30</v>
      </c>
      <c r="E17" s="33"/>
      <c r="F17" s="33"/>
      <c r="G17" s="33"/>
      <c r="H17" s="33"/>
      <c r="I17" s="112" t="s">
        <v>25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2" t="s">
        <v>28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32</v>
      </c>
      <c r="E20" s="33"/>
      <c r="F20" s="33"/>
      <c r="G20" s="33"/>
      <c r="H20" s="33"/>
      <c r="I20" s="112" t="s">
        <v>25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28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34</v>
      </c>
      <c r="E23" s="33"/>
      <c r="F23" s="33"/>
      <c r="G23" s="33"/>
      <c r="H23" s="33"/>
      <c r="I23" s="112" t="s">
        <v>25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28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35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5" t="s">
        <v>1</v>
      </c>
      <c r="F27" s="295"/>
      <c r="G27" s="295"/>
      <c r="H27" s="295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>
      <c r="A30" s="33"/>
      <c r="B30" s="38"/>
      <c r="C30" s="33"/>
      <c r="D30" s="33"/>
      <c r="E30" s="112" t="s">
        <v>95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>
      <c r="A31" s="33"/>
      <c r="B31" s="38"/>
      <c r="C31" s="33"/>
      <c r="D31" s="33"/>
      <c r="E31" s="112" t="s">
        <v>96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36</v>
      </c>
      <c r="E32" s="33"/>
      <c r="F32" s="33"/>
      <c r="G32" s="33"/>
      <c r="H32" s="33"/>
      <c r="I32" s="33"/>
      <c r="J32" s="33"/>
      <c r="K32" s="121">
        <f>ROUND(K119,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38</v>
      </c>
      <c r="G34" s="33"/>
      <c r="H34" s="33"/>
      <c r="I34" s="122" t="s">
        <v>37</v>
      </c>
      <c r="J34" s="33"/>
      <c r="K34" s="122" t="s">
        <v>39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40</v>
      </c>
      <c r="E35" s="112" t="s">
        <v>41</v>
      </c>
      <c r="F35" s="119">
        <f>ROUND((SUM(BE119:BE183)),  2)</f>
        <v>0</v>
      </c>
      <c r="G35" s="33"/>
      <c r="H35" s="33"/>
      <c r="I35" s="124">
        <v>0.21</v>
      </c>
      <c r="J35" s="33"/>
      <c r="K35" s="119">
        <f>ROUND(((SUM(BE119:BE183))*I35),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42</v>
      </c>
      <c r="F36" s="119">
        <f>ROUND((SUM(BF119:BF183)),  2)</f>
        <v>0</v>
      </c>
      <c r="G36" s="33"/>
      <c r="H36" s="33"/>
      <c r="I36" s="124">
        <v>0.15</v>
      </c>
      <c r="J36" s="33"/>
      <c r="K36" s="119">
        <f>ROUND(((SUM(BF119:BF183))*I36),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43</v>
      </c>
      <c r="F37" s="119">
        <f>ROUND((SUM(BG119:BG183)),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44</v>
      </c>
      <c r="F38" s="119">
        <f>ROUND((SUM(BH119:BH183)),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45</v>
      </c>
      <c r="F39" s="119">
        <f>ROUND((SUM(BI119:BI183)),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46</v>
      </c>
      <c r="E41" s="127"/>
      <c r="F41" s="127"/>
      <c r="G41" s="128" t="s">
        <v>47</v>
      </c>
      <c r="H41" s="129" t="s">
        <v>48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133"/>
      <c r="M50" s="50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>
      <c r="A61" s="33"/>
      <c r="B61" s="38"/>
      <c r="C61" s="33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>
      <c r="A65" s="33"/>
      <c r="B65" s="38"/>
      <c r="C65" s="33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>
      <c r="A76" s="33"/>
      <c r="B76" s="38"/>
      <c r="C76" s="33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6" t="str">
        <f>E7</f>
        <v>Oprava koleje v žst.Bohumín Vrbice</v>
      </c>
      <c r="F85" s="297"/>
      <c r="G85" s="297"/>
      <c r="H85" s="297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7" t="str">
        <f>E9</f>
        <v>SO01 - Oprava koleje 624 (km272,146 - 272,770)</v>
      </c>
      <c r="F87" s="298"/>
      <c r="G87" s="298"/>
      <c r="H87" s="298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žst.Bohumín Vrbice.</v>
      </c>
      <c r="G89" s="35"/>
      <c r="H89" s="35"/>
      <c r="I89" s="28" t="s">
        <v>23</v>
      </c>
      <c r="J89" s="65">
        <f>IF(J12="","",J12)</f>
        <v>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s.o.OŘ Ostrava,ST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98</v>
      </c>
      <c r="D94" s="144"/>
      <c r="E94" s="144"/>
      <c r="F94" s="144"/>
      <c r="G94" s="144"/>
      <c r="H94" s="144"/>
      <c r="I94" s="145" t="s">
        <v>99</v>
      </c>
      <c r="J94" s="145" t="s">
        <v>100</v>
      </c>
      <c r="K94" s="145" t="s">
        <v>101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102</v>
      </c>
      <c r="D96" s="35"/>
      <c r="E96" s="35"/>
      <c r="F96" s="35"/>
      <c r="G96" s="35"/>
      <c r="H96" s="35"/>
      <c r="I96" s="83">
        <f t="shared" ref="I96:J98" si="0">Q119</f>
        <v>0</v>
      </c>
      <c r="J96" s="83">
        <f t="shared" si="0"/>
        <v>0</v>
      </c>
      <c r="K96" s="83">
        <f>K119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7"/>
      <c r="C97" s="148"/>
      <c r="D97" s="149" t="s">
        <v>104</v>
      </c>
      <c r="E97" s="150"/>
      <c r="F97" s="150"/>
      <c r="G97" s="150"/>
      <c r="H97" s="150"/>
      <c r="I97" s="151">
        <f t="shared" si="0"/>
        <v>0</v>
      </c>
      <c r="J97" s="151">
        <f t="shared" si="0"/>
        <v>0</v>
      </c>
      <c r="K97" s="151">
        <f>K120</f>
        <v>0</v>
      </c>
      <c r="L97" s="148"/>
      <c r="M97" s="152"/>
    </row>
    <row r="98" spans="1:31" s="10" customFormat="1" ht="19.899999999999999" customHeight="1">
      <c r="B98" s="153"/>
      <c r="C98" s="154"/>
      <c r="D98" s="155" t="s">
        <v>105</v>
      </c>
      <c r="E98" s="156"/>
      <c r="F98" s="156"/>
      <c r="G98" s="156"/>
      <c r="H98" s="156"/>
      <c r="I98" s="157">
        <f t="shared" si="0"/>
        <v>0</v>
      </c>
      <c r="J98" s="157">
        <f t="shared" si="0"/>
        <v>0</v>
      </c>
      <c r="K98" s="157">
        <f>K121</f>
        <v>0</v>
      </c>
      <c r="L98" s="154"/>
      <c r="M98" s="158"/>
    </row>
    <row r="99" spans="1:31" s="9" customFormat="1" ht="24.95" customHeight="1">
      <c r="B99" s="147"/>
      <c r="C99" s="148"/>
      <c r="D99" s="149" t="s">
        <v>106</v>
      </c>
      <c r="E99" s="150"/>
      <c r="F99" s="150"/>
      <c r="G99" s="150"/>
      <c r="H99" s="150"/>
      <c r="I99" s="151">
        <f>Q152</f>
        <v>0</v>
      </c>
      <c r="J99" s="151">
        <f>R152</f>
        <v>0</v>
      </c>
      <c r="K99" s="151">
        <f>K152</f>
        <v>0</v>
      </c>
      <c r="L99" s="148"/>
      <c r="M99" s="15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17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6" t="str">
        <f>E7</f>
        <v>Oprava koleje v žst.Bohumín Vrbice</v>
      </c>
      <c r="F109" s="297"/>
      <c r="G109" s="297"/>
      <c r="H109" s="297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93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7" t="str">
        <f>E9</f>
        <v>SO01 - Oprava koleje 624 (km272,146 - 272,770)</v>
      </c>
      <c r="F111" s="298"/>
      <c r="G111" s="298"/>
      <c r="H111" s="298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>žst.Bohumín Vrbice.</v>
      </c>
      <c r="G113" s="35"/>
      <c r="H113" s="35"/>
      <c r="I113" s="28" t="s">
        <v>23</v>
      </c>
      <c r="J113" s="65">
        <f>IF(J12="","",J12)</f>
        <v>0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 s.o.OŘ Ostrava,ST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34</v>
      </c>
      <c r="J116" s="31" t="str">
        <f>E24</f>
        <v xml:space="preserve"> </v>
      </c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9"/>
      <c r="B118" s="160"/>
      <c r="C118" s="161" t="s">
        <v>108</v>
      </c>
      <c r="D118" s="162" t="s">
        <v>61</v>
      </c>
      <c r="E118" s="162" t="s">
        <v>57</v>
      </c>
      <c r="F118" s="162" t="s">
        <v>58</v>
      </c>
      <c r="G118" s="162" t="s">
        <v>109</v>
      </c>
      <c r="H118" s="162" t="s">
        <v>110</v>
      </c>
      <c r="I118" s="162" t="s">
        <v>111</v>
      </c>
      <c r="J118" s="162" t="s">
        <v>112</v>
      </c>
      <c r="K118" s="162" t="s">
        <v>101</v>
      </c>
      <c r="L118" s="163" t="s">
        <v>113</v>
      </c>
      <c r="M118" s="164"/>
      <c r="N118" s="74" t="s">
        <v>1</v>
      </c>
      <c r="O118" s="75" t="s">
        <v>40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5" t="s">
        <v>118</v>
      </c>
      <c r="U118" s="75" t="s">
        <v>119</v>
      </c>
      <c r="V118" s="75" t="s">
        <v>120</v>
      </c>
      <c r="W118" s="75" t="s">
        <v>121</v>
      </c>
      <c r="X118" s="76" t="s">
        <v>122</v>
      </c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3"/>
      <c r="B119" s="34"/>
      <c r="C119" s="81" t="s">
        <v>123</v>
      </c>
      <c r="D119" s="35"/>
      <c r="E119" s="35"/>
      <c r="F119" s="35"/>
      <c r="G119" s="35"/>
      <c r="H119" s="35"/>
      <c r="I119" s="35"/>
      <c r="J119" s="35"/>
      <c r="K119" s="165">
        <f>BK119</f>
        <v>0</v>
      </c>
      <c r="L119" s="35"/>
      <c r="M119" s="38"/>
      <c r="N119" s="77"/>
      <c r="O119" s="166"/>
      <c r="P119" s="78"/>
      <c r="Q119" s="167">
        <f>Q120+Q152</f>
        <v>0</v>
      </c>
      <c r="R119" s="167">
        <f>R120+R152</f>
        <v>0</v>
      </c>
      <c r="S119" s="78"/>
      <c r="T119" s="168">
        <f>T120+T152</f>
        <v>0</v>
      </c>
      <c r="U119" s="78"/>
      <c r="V119" s="168">
        <f>V120+V152</f>
        <v>4928.0355199999995</v>
      </c>
      <c r="W119" s="78"/>
      <c r="X119" s="169">
        <f>X120+X152</f>
        <v>1813.56</v>
      </c>
      <c r="Y119" s="33"/>
      <c r="Z119" s="33"/>
      <c r="AA119" s="33"/>
      <c r="AB119" s="33"/>
      <c r="AC119" s="33"/>
      <c r="AD119" s="33"/>
      <c r="AE119" s="33"/>
      <c r="AT119" s="16" t="s">
        <v>77</v>
      </c>
      <c r="AU119" s="16" t="s">
        <v>103</v>
      </c>
      <c r="BK119" s="170">
        <f>BK120+BK152</f>
        <v>0</v>
      </c>
    </row>
    <row r="120" spans="1:65" s="12" customFormat="1" ht="25.9" customHeight="1">
      <c r="B120" s="171"/>
      <c r="C120" s="172"/>
      <c r="D120" s="173" t="s">
        <v>77</v>
      </c>
      <c r="E120" s="174" t="s">
        <v>124</v>
      </c>
      <c r="F120" s="174" t="s">
        <v>125</v>
      </c>
      <c r="G120" s="172"/>
      <c r="H120" s="172"/>
      <c r="I120" s="175"/>
      <c r="J120" s="175"/>
      <c r="K120" s="176">
        <f>BK120</f>
        <v>0</v>
      </c>
      <c r="L120" s="172"/>
      <c r="M120" s="177"/>
      <c r="N120" s="178"/>
      <c r="O120" s="179"/>
      <c r="P120" s="179"/>
      <c r="Q120" s="180">
        <f>Q121</f>
        <v>0</v>
      </c>
      <c r="R120" s="180">
        <f>R121</f>
        <v>0</v>
      </c>
      <c r="S120" s="179"/>
      <c r="T120" s="181">
        <f>T121</f>
        <v>0</v>
      </c>
      <c r="U120" s="179"/>
      <c r="V120" s="181">
        <f>V121</f>
        <v>4928.0355199999995</v>
      </c>
      <c r="W120" s="179"/>
      <c r="X120" s="182">
        <f>X121</f>
        <v>1813.56</v>
      </c>
      <c r="AR120" s="183" t="s">
        <v>86</v>
      </c>
      <c r="AT120" s="184" t="s">
        <v>77</v>
      </c>
      <c r="AU120" s="184" t="s">
        <v>78</v>
      </c>
      <c r="AY120" s="183" t="s">
        <v>126</v>
      </c>
      <c r="BK120" s="185">
        <f>BK121</f>
        <v>0</v>
      </c>
    </row>
    <row r="121" spans="1:65" s="12" customFormat="1" ht="22.9" customHeight="1">
      <c r="B121" s="171"/>
      <c r="C121" s="172"/>
      <c r="D121" s="173" t="s">
        <v>77</v>
      </c>
      <c r="E121" s="186" t="s">
        <v>127</v>
      </c>
      <c r="F121" s="186" t="s">
        <v>128</v>
      </c>
      <c r="G121" s="172"/>
      <c r="H121" s="172"/>
      <c r="I121" s="175"/>
      <c r="J121" s="175"/>
      <c r="K121" s="187">
        <f>BK121</f>
        <v>0</v>
      </c>
      <c r="L121" s="172"/>
      <c r="M121" s="177"/>
      <c r="N121" s="178"/>
      <c r="O121" s="179"/>
      <c r="P121" s="179"/>
      <c r="Q121" s="180">
        <f>SUM(Q122:Q151)</f>
        <v>0</v>
      </c>
      <c r="R121" s="180">
        <f>SUM(R122:R151)</f>
        <v>0</v>
      </c>
      <c r="S121" s="179"/>
      <c r="T121" s="181">
        <f>SUM(T122:T151)</f>
        <v>0</v>
      </c>
      <c r="U121" s="179"/>
      <c r="V121" s="181">
        <f>SUM(V122:V151)</f>
        <v>4928.0355199999995</v>
      </c>
      <c r="W121" s="179"/>
      <c r="X121" s="182">
        <f>SUM(X122:X151)</f>
        <v>1813.56</v>
      </c>
      <c r="AR121" s="183" t="s">
        <v>86</v>
      </c>
      <c r="AT121" s="184" t="s">
        <v>77</v>
      </c>
      <c r="AU121" s="184" t="s">
        <v>86</v>
      </c>
      <c r="AY121" s="183" t="s">
        <v>126</v>
      </c>
      <c r="BK121" s="185">
        <f>SUM(BK122:BK151)</f>
        <v>0</v>
      </c>
    </row>
    <row r="122" spans="1:65" s="2" customFormat="1" ht="78" customHeight="1">
      <c r="A122" s="33"/>
      <c r="B122" s="34"/>
      <c r="C122" s="188" t="s">
        <v>86</v>
      </c>
      <c r="D122" s="188" t="s">
        <v>129</v>
      </c>
      <c r="E122" s="189" t="s">
        <v>130</v>
      </c>
      <c r="F122" s="190" t="s">
        <v>131</v>
      </c>
      <c r="G122" s="191" t="s">
        <v>132</v>
      </c>
      <c r="H122" s="192">
        <v>1250</v>
      </c>
      <c r="I122" s="193"/>
      <c r="J122" s="193"/>
      <c r="K122" s="194">
        <f>ROUND(P122*H122,2)</f>
        <v>0</v>
      </c>
      <c r="L122" s="190" t="s">
        <v>133</v>
      </c>
      <c r="M122" s="38"/>
      <c r="N122" s="195" t="s">
        <v>1</v>
      </c>
      <c r="O122" s="196" t="s">
        <v>41</v>
      </c>
      <c r="P122" s="197">
        <f>I122+J122</f>
        <v>0</v>
      </c>
      <c r="Q122" s="197">
        <f>ROUND(I122*H122,2)</f>
        <v>0</v>
      </c>
      <c r="R122" s="197">
        <f>ROUND(J122*H122,2)</f>
        <v>0</v>
      </c>
      <c r="S122" s="70"/>
      <c r="T122" s="198">
        <f>S122*H122</f>
        <v>0</v>
      </c>
      <c r="U122" s="198">
        <v>0</v>
      </c>
      <c r="V122" s="198">
        <f>U122*H122</f>
        <v>0</v>
      </c>
      <c r="W122" s="198">
        <v>0</v>
      </c>
      <c r="X122" s="199">
        <f>W122*H122</f>
        <v>0</v>
      </c>
      <c r="Y122" s="33"/>
      <c r="Z122" s="33"/>
      <c r="AA122" s="33"/>
      <c r="AB122" s="33"/>
      <c r="AC122" s="33"/>
      <c r="AD122" s="33"/>
      <c r="AE122" s="33"/>
      <c r="AR122" s="200" t="s">
        <v>134</v>
      </c>
      <c r="AT122" s="200" t="s">
        <v>129</v>
      </c>
      <c r="AU122" s="200" t="s">
        <v>88</v>
      </c>
      <c r="AY122" s="16" t="s">
        <v>126</v>
      </c>
      <c r="BE122" s="201">
        <f>IF(O122="základní",K122,0)</f>
        <v>0</v>
      </c>
      <c r="BF122" s="201">
        <f>IF(O122="snížená",K122,0)</f>
        <v>0</v>
      </c>
      <c r="BG122" s="201">
        <f>IF(O122="zákl. přenesená",K122,0)</f>
        <v>0</v>
      </c>
      <c r="BH122" s="201">
        <f>IF(O122="sníž. přenesená",K122,0)</f>
        <v>0</v>
      </c>
      <c r="BI122" s="201">
        <f>IF(O122="nulová",K122,0)</f>
        <v>0</v>
      </c>
      <c r="BJ122" s="16" t="s">
        <v>86</v>
      </c>
      <c r="BK122" s="201">
        <f>ROUND(P122*H122,2)</f>
        <v>0</v>
      </c>
      <c r="BL122" s="16" t="s">
        <v>134</v>
      </c>
      <c r="BM122" s="200" t="s">
        <v>135</v>
      </c>
    </row>
    <row r="123" spans="1:65" s="2" customFormat="1" ht="78" customHeight="1">
      <c r="A123" s="33"/>
      <c r="B123" s="34"/>
      <c r="C123" s="188" t="s">
        <v>88</v>
      </c>
      <c r="D123" s="188" t="s">
        <v>129</v>
      </c>
      <c r="E123" s="189" t="s">
        <v>136</v>
      </c>
      <c r="F123" s="190" t="s">
        <v>137</v>
      </c>
      <c r="G123" s="191" t="s">
        <v>138</v>
      </c>
      <c r="H123" s="192">
        <v>1066.8</v>
      </c>
      <c r="I123" s="193"/>
      <c r="J123" s="193"/>
      <c r="K123" s="194">
        <f>ROUND(P123*H123,2)</f>
        <v>0</v>
      </c>
      <c r="L123" s="190" t="s">
        <v>133</v>
      </c>
      <c r="M123" s="38"/>
      <c r="N123" s="195" t="s">
        <v>1</v>
      </c>
      <c r="O123" s="196" t="s">
        <v>41</v>
      </c>
      <c r="P123" s="197">
        <f>I123+J123</f>
        <v>0</v>
      </c>
      <c r="Q123" s="197">
        <f>ROUND(I123*H123,2)</f>
        <v>0</v>
      </c>
      <c r="R123" s="197">
        <f>ROUND(J123*H123,2)</f>
        <v>0</v>
      </c>
      <c r="S123" s="70"/>
      <c r="T123" s="198">
        <f>S123*H123</f>
        <v>0</v>
      </c>
      <c r="U123" s="198">
        <v>0</v>
      </c>
      <c r="V123" s="198">
        <f>U123*H123</f>
        <v>0</v>
      </c>
      <c r="W123" s="198">
        <v>1.7</v>
      </c>
      <c r="X123" s="199">
        <f>W123*H123</f>
        <v>1813.56</v>
      </c>
      <c r="Y123" s="33"/>
      <c r="Z123" s="33"/>
      <c r="AA123" s="33"/>
      <c r="AB123" s="33"/>
      <c r="AC123" s="33"/>
      <c r="AD123" s="33"/>
      <c r="AE123" s="33"/>
      <c r="AR123" s="200" t="s">
        <v>134</v>
      </c>
      <c r="AT123" s="200" t="s">
        <v>129</v>
      </c>
      <c r="AU123" s="200" t="s">
        <v>88</v>
      </c>
      <c r="AY123" s="16" t="s">
        <v>126</v>
      </c>
      <c r="BE123" s="201">
        <f>IF(O123="základní",K123,0)</f>
        <v>0</v>
      </c>
      <c r="BF123" s="201">
        <f>IF(O123="snížená",K123,0)</f>
        <v>0</v>
      </c>
      <c r="BG123" s="201">
        <f>IF(O123="zákl. přenesená",K123,0)</f>
        <v>0</v>
      </c>
      <c r="BH123" s="201">
        <f>IF(O123="sníž. přenesená",K123,0)</f>
        <v>0</v>
      </c>
      <c r="BI123" s="201">
        <f>IF(O123="nulová",K123,0)</f>
        <v>0</v>
      </c>
      <c r="BJ123" s="16" t="s">
        <v>86</v>
      </c>
      <c r="BK123" s="201">
        <f>ROUND(P123*H123,2)</f>
        <v>0</v>
      </c>
      <c r="BL123" s="16" t="s">
        <v>134</v>
      </c>
      <c r="BM123" s="200" t="s">
        <v>139</v>
      </c>
    </row>
    <row r="124" spans="1:65" s="2" customFormat="1" ht="90" customHeight="1">
      <c r="A124" s="33"/>
      <c r="B124" s="34"/>
      <c r="C124" s="188" t="s">
        <v>140</v>
      </c>
      <c r="D124" s="188" t="s">
        <v>129</v>
      </c>
      <c r="E124" s="189" t="s">
        <v>141</v>
      </c>
      <c r="F124" s="190" t="s">
        <v>142</v>
      </c>
      <c r="G124" s="191" t="s">
        <v>138</v>
      </c>
      <c r="H124" s="192">
        <v>1352.5</v>
      </c>
      <c r="I124" s="193"/>
      <c r="J124" s="193"/>
      <c r="K124" s="194">
        <f>ROUND(P124*H124,2)</f>
        <v>0</v>
      </c>
      <c r="L124" s="190" t="s">
        <v>133</v>
      </c>
      <c r="M124" s="38"/>
      <c r="N124" s="195" t="s">
        <v>1</v>
      </c>
      <c r="O124" s="196" t="s">
        <v>41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1.7</v>
      </c>
      <c r="V124" s="198">
        <f>U124*H124</f>
        <v>2299.25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134</v>
      </c>
      <c r="AT124" s="200" t="s">
        <v>129</v>
      </c>
      <c r="AU124" s="200" t="s">
        <v>88</v>
      </c>
      <c r="AY124" s="16" t="s">
        <v>126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86</v>
      </c>
      <c r="BK124" s="201">
        <f>ROUND(P124*H124,2)</f>
        <v>0</v>
      </c>
      <c r="BL124" s="16" t="s">
        <v>134</v>
      </c>
      <c r="BM124" s="200" t="s">
        <v>143</v>
      </c>
    </row>
    <row r="125" spans="1:65" s="2" customFormat="1" ht="76.349999999999994" customHeight="1">
      <c r="A125" s="33"/>
      <c r="B125" s="34"/>
      <c r="C125" s="188" t="s">
        <v>134</v>
      </c>
      <c r="D125" s="188" t="s">
        <v>129</v>
      </c>
      <c r="E125" s="189" t="s">
        <v>144</v>
      </c>
      <c r="F125" s="190" t="s">
        <v>145</v>
      </c>
      <c r="G125" s="191" t="s">
        <v>138</v>
      </c>
      <c r="H125" s="192">
        <v>76</v>
      </c>
      <c r="I125" s="193"/>
      <c r="J125" s="193"/>
      <c r="K125" s="194">
        <f>ROUND(P125*H125,2)</f>
        <v>0</v>
      </c>
      <c r="L125" s="190" t="s">
        <v>133</v>
      </c>
      <c r="M125" s="38"/>
      <c r="N125" s="195" t="s">
        <v>1</v>
      </c>
      <c r="O125" s="196" t="s">
        <v>41</v>
      </c>
      <c r="P125" s="197">
        <f>I125+J125</f>
        <v>0</v>
      </c>
      <c r="Q125" s="197">
        <f>ROUND(I125*H125,2)</f>
        <v>0</v>
      </c>
      <c r="R125" s="197">
        <f>ROUND(J125*H125,2)</f>
        <v>0</v>
      </c>
      <c r="S125" s="70"/>
      <c r="T125" s="198">
        <f>S125*H125</f>
        <v>0</v>
      </c>
      <c r="U125" s="198">
        <v>0</v>
      </c>
      <c r="V125" s="198">
        <f>U125*H125</f>
        <v>0</v>
      </c>
      <c r="W125" s="198">
        <v>0</v>
      </c>
      <c r="X125" s="199">
        <f>W125*H125</f>
        <v>0</v>
      </c>
      <c r="Y125" s="33"/>
      <c r="Z125" s="33"/>
      <c r="AA125" s="33"/>
      <c r="AB125" s="33"/>
      <c r="AC125" s="33"/>
      <c r="AD125" s="33"/>
      <c r="AE125" s="33"/>
      <c r="AR125" s="200" t="s">
        <v>134</v>
      </c>
      <c r="AT125" s="200" t="s">
        <v>129</v>
      </c>
      <c r="AU125" s="200" t="s">
        <v>88</v>
      </c>
      <c r="AY125" s="16" t="s">
        <v>126</v>
      </c>
      <c r="BE125" s="201">
        <f>IF(O125="základní",K125,0)</f>
        <v>0</v>
      </c>
      <c r="BF125" s="201">
        <f>IF(O125="snížená",K125,0)</f>
        <v>0</v>
      </c>
      <c r="BG125" s="201">
        <f>IF(O125="zákl. přenesená",K125,0)</f>
        <v>0</v>
      </c>
      <c r="BH125" s="201">
        <f>IF(O125="sníž. přenesená",K125,0)</f>
        <v>0</v>
      </c>
      <c r="BI125" s="201">
        <f>IF(O125="nulová",K125,0)</f>
        <v>0</v>
      </c>
      <c r="BJ125" s="16" t="s">
        <v>86</v>
      </c>
      <c r="BK125" s="201">
        <f>ROUND(P125*H125,2)</f>
        <v>0</v>
      </c>
      <c r="BL125" s="16" t="s">
        <v>134</v>
      </c>
      <c r="BM125" s="200" t="s">
        <v>146</v>
      </c>
    </row>
    <row r="126" spans="1:65" s="2" customFormat="1" ht="55.5" customHeight="1">
      <c r="A126" s="33"/>
      <c r="B126" s="34"/>
      <c r="C126" s="188" t="s">
        <v>127</v>
      </c>
      <c r="D126" s="188" t="s">
        <v>129</v>
      </c>
      <c r="E126" s="189" t="s">
        <v>147</v>
      </c>
      <c r="F126" s="190" t="s">
        <v>148</v>
      </c>
      <c r="G126" s="191" t="s">
        <v>149</v>
      </c>
      <c r="H126" s="192">
        <v>0.7</v>
      </c>
      <c r="I126" s="193"/>
      <c r="J126" s="193"/>
      <c r="K126" s="194">
        <f>ROUND(P126*H126,2)</f>
        <v>0</v>
      </c>
      <c r="L126" s="190" t="s">
        <v>133</v>
      </c>
      <c r="M126" s="38"/>
      <c r="N126" s="195" t="s">
        <v>1</v>
      </c>
      <c r="O126" s="196" t="s">
        <v>41</v>
      </c>
      <c r="P126" s="197">
        <f>I126+J126</f>
        <v>0</v>
      </c>
      <c r="Q126" s="197">
        <f>ROUND(I126*H126,2)</f>
        <v>0</v>
      </c>
      <c r="R126" s="197">
        <f>ROUND(J126*H126,2)</f>
        <v>0</v>
      </c>
      <c r="S126" s="70"/>
      <c r="T126" s="198">
        <f>S126*H126</f>
        <v>0</v>
      </c>
      <c r="U126" s="198">
        <v>0</v>
      </c>
      <c r="V126" s="198">
        <f>U126*H126</f>
        <v>0</v>
      </c>
      <c r="W126" s="198">
        <v>0</v>
      </c>
      <c r="X126" s="199">
        <f>W126*H126</f>
        <v>0</v>
      </c>
      <c r="Y126" s="33"/>
      <c r="Z126" s="33"/>
      <c r="AA126" s="33"/>
      <c r="AB126" s="33"/>
      <c r="AC126" s="33"/>
      <c r="AD126" s="33"/>
      <c r="AE126" s="33"/>
      <c r="AR126" s="200" t="s">
        <v>134</v>
      </c>
      <c r="AT126" s="200" t="s">
        <v>129</v>
      </c>
      <c r="AU126" s="200" t="s">
        <v>88</v>
      </c>
      <c r="AY126" s="16" t="s">
        <v>126</v>
      </c>
      <c r="BE126" s="201">
        <f>IF(O126="základní",K126,0)</f>
        <v>0</v>
      </c>
      <c r="BF126" s="201">
        <f>IF(O126="snížená",K126,0)</f>
        <v>0</v>
      </c>
      <c r="BG126" s="201">
        <f>IF(O126="zákl. přenesená",K126,0)</f>
        <v>0</v>
      </c>
      <c r="BH126" s="201">
        <f>IF(O126="sníž. přenesená",K126,0)</f>
        <v>0</v>
      </c>
      <c r="BI126" s="201">
        <f>IF(O126="nulová",K126,0)</f>
        <v>0</v>
      </c>
      <c r="BJ126" s="16" t="s">
        <v>86</v>
      </c>
      <c r="BK126" s="201">
        <f>ROUND(P126*H126,2)</f>
        <v>0</v>
      </c>
      <c r="BL126" s="16" t="s">
        <v>134</v>
      </c>
      <c r="BM126" s="200" t="s">
        <v>150</v>
      </c>
    </row>
    <row r="127" spans="1:65" s="2" customFormat="1" ht="19.5">
      <c r="A127" s="33"/>
      <c r="B127" s="34"/>
      <c r="C127" s="35"/>
      <c r="D127" s="202" t="s">
        <v>151</v>
      </c>
      <c r="E127" s="35"/>
      <c r="F127" s="203" t="s">
        <v>152</v>
      </c>
      <c r="G127" s="35"/>
      <c r="H127" s="35"/>
      <c r="I127" s="204"/>
      <c r="J127" s="204"/>
      <c r="K127" s="35"/>
      <c r="L127" s="35"/>
      <c r="M127" s="38"/>
      <c r="N127" s="205"/>
      <c r="O127" s="206"/>
      <c r="P127" s="70"/>
      <c r="Q127" s="70"/>
      <c r="R127" s="70"/>
      <c r="S127" s="70"/>
      <c r="T127" s="70"/>
      <c r="U127" s="70"/>
      <c r="V127" s="70"/>
      <c r="W127" s="70"/>
      <c r="X127" s="71"/>
      <c r="Y127" s="33"/>
      <c r="Z127" s="33"/>
      <c r="AA127" s="33"/>
      <c r="AB127" s="33"/>
      <c r="AC127" s="33"/>
      <c r="AD127" s="33"/>
      <c r="AE127" s="33"/>
      <c r="AT127" s="16" t="s">
        <v>151</v>
      </c>
      <c r="AU127" s="16" t="s">
        <v>88</v>
      </c>
    </row>
    <row r="128" spans="1:65" s="2" customFormat="1" ht="76.349999999999994" customHeight="1">
      <c r="A128" s="33"/>
      <c r="B128" s="34"/>
      <c r="C128" s="188" t="s">
        <v>153</v>
      </c>
      <c r="D128" s="188" t="s">
        <v>129</v>
      </c>
      <c r="E128" s="189" t="s">
        <v>154</v>
      </c>
      <c r="F128" s="190" t="s">
        <v>155</v>
      </c>
      <c r="G128" s="191" t="s">
        <v>149</v>
      </c>
      <c r="H128" s="192">
        <v>0.625</v>
      </c>
      <c r="I128" s="193"/>
      <c r="J128" s="193"/>
      <c r="K128" s="194">
        <f>ROUND(P128*H128,2)</f>
        <v>0</v>
      </c>
      <c r="L128" s="190" t="s">
        <v>133</v>
      </c>
      <c r="M128" s="38"/>
      <c r="N128" s="195" t="s">
        <v>1</v>
      </c>
      <c r="O128" s="196" t="s">
        <v>41</v>
      </c>
      <c r="P128" s="197">
        <f>I128+J128</f>
        <v>0</v>
      </c>
      <c r="Q128" s="197">
        <f>ROUND(I128*H128,2)</f>
        <v>0</v>
      </c>
      <c r="R128" s="197">
        <f>ROUND(J128*H128,2)</f>
        <v>0</v>
      </c>
      <c r="S128" s="70"/>
      <c r="T128" s="198">
        <f>S128*H128</f>
        <v>0</v>
      </c>
      <c r="U128" s="198">
        <v>0</v>
      </c>
      <c r="V128" s="198">
        <f>U128*H128</f>
        <v>0</v>
      </c>
      <c r="W128" s="198">
        <v>0</v>
      </c>
      <c r="X128" s="199">
        <f>W128*H128</f>
        <v>0</v>
      </c>
      <c r="Y128" s="33"/>
      <c r="Z128" s="33"/>
      <c r="AA128" s="33"/>
      <c r="AB128" s="33"/>
      <c r="AC128" s="33"/>
      <c r="AD128" s="33"/>
      <c r="AE128" s="33"/>
      <c r="AR128" s="200" t="s">
        <v>134</v>
      </c>
      <c r="AT128" s="200" t="s">
        <v>129</v>
      </c>
      <c r="AU128" s="200" t="s">
        <v>88</v>
      </c>
      <c r="AY128" s="16" t="s">
        <v>126</v>
      </c>
      <c r="BE128" s="201">
        <f>IF(O128="základní",K128,0)</f>
        <v>0</v>
      </c>
      <c r="BF128" s="201">
        <f>IF(O128="snížená",K128,0)</f>
        <v>0</v>
      </c>
      <c r="BG128" s="201">
        <f>IF(O128="zákl. přenesená",K128,0)</f>
        <v>0</v>
      </c>
      <c r="BH128" s="201">
        <f>IF(O128="sníž. přenesená",K128,0)</f>
        <v>0</v>
      </c>
      <c r="BI128" s="201">
        <f>IF(O128="nulová",K128,0)</f>
        <v>0</v>
      </c>
      <c r="BJ128" s="16" t="s">
        <v>86</v>
      </c>
      <c r="BK128" s="201">
        <f>ROUND(P128*H128,2)</f>
        <v>0</v>
      </c>
      <c r="BL128" s="16" t="s">
        <v>134</v>
      </c>
      <c r="BM128" s="200" t="s">
        <v>156</v>
      </c>
    </row>
    <row r="129" spans="1:65" s="2" customFormat="1" ht="90" customHeight="1">
      <c r="A129" s="33"/>
      <c r="B129" s="34"/>
      <c r="C129" s="188" t="s">
        <v>157</v>
      </c>
      <c r="D129" s="188" t="s">
        <v>129</v>
      </c>
      <c r="E129" s="189" t="s">
        <v>158</v>
      </c>
      <c r="F129" s="190" t="s">
        <v>159</v>
      </c>
      <c r="G129" s="191" t="s">
        <v>149</v>
      </c>
      <c r="H129" s="192">
        <v>0.625</v>
      </c>
      <c r="I129" s="193"/>
      <c r="J129" s="193"/>
      <c r="K129" s="194">
        <f>ROUND(P129*H129,2)</f>
        <v>0</v>
      </c>
      <c r="L129" s="190" t="s">
        <v>133</v>
      </c>
      <c r="M129" s="38"/>
      <c r="N129" s="195" t="s">
        <v>1</v>
      </c>
      <c r="O129" s="196" t="s">
        <v>41</v>
      </c>
      <c r="P129" s="197">
        <f>I129+J129</f>
        <v>0</v>
      </c>
      <c r="Q129" s="197">
        <f>ROUND(I129*H129,2)</f>
        <v>0</v>
      </c>
      <c r="R129" s="197">
        <f>ROUND(J129*H129,2)</f>
        <v>0</v>
      </c>
      <c r="S129" s="70"/>
      <c r="T129" s="198">
        <f>S129*H129</f>
        <v>0</v>
      </c>
      <c r="U129" s="198">
        <v>0</v>
      </c>
      <c r="V129" s="198">
        <f>U129*H129</f>
        <v>0</v>
      </c>
      <c r="W129" s="198">
        <v>0</v>
      </c>
      <c r="X129" s="199">
        <f>W129*H129</f>
        <v>0</v>
      </c>
      <c r="Y129" s="33"/>
      <c r="Z129" s="33"/>
      <c r="AA129" s="33"/>
      <c r="AB129" s="33"/>
      <c r="AC129" s="33"/>
      <c r="AD129" s="33"/>
      <c r="AE129" s="33"/>
      <c r="AR129" s="200" t="s">
        <v>134</v>
      </c>
      <c r="AT129" s="200" t="s">
        <v>129</v>
      </c>
      <c r="AU129" s="200" t="s">
        <v>88</v>
      </c>
      <c r="AY129" s="16" t="s">
        <v>126</v>
      </c>
      <c r="BE129" s="201">
        <f>IF(O129="základní",K129,0)</f>
        <v>0</v>
      </c>
      <c r="BF129" s="201">
        <f>IF(O129="snížená",K129,0)</f>
        <v>0</v>
      </c>
      <c r="BG129" s="201">
        <f>IF(O129="zákl. přenesená",K129,0)</f>
        <v>0</v>
      </c>
      <c r="BH129" s="201">
        <f>IF(O129="sníž. přenesená",K129,0)</f>
        <v>0</v>
      </c>
      <c r="BI129" s="201">
        <f>IF(O129="nulová",K129,0)</f>
        <v>0</v>
      </c>
      <c r="BJ129" s="16" t="s">
        <v>86</v>
      </c>
      <c r="BK129" s="201">
        <f>ROUND(P129*H129,2)</f>
        <v>0</v>
      </c>
      <c r="BL129" s="16" t="s">
        <v>134</v>
      </c>
      <c r="BM129" s="200" t="s">
        <v>160</v>
      </c>
    </row>
    <row r="130" spans="1:65" s="2" customFormat="1" ht="101.25" customHeight="1">
      <c r="A130" s="33"/>
      <c r="B130" s="34"/>
      <c r="C130" s="188" t="s">
        <v>161</v>
      </c>
      <c r="D130" s="188" t="s">
        <v>129</v>
      </c>
      <c r="E130" s="189" t="s">
        <v>162</v>
      </c>
      <c r="F130" s="190" t="s">
        <v>163</v>
      </c>
      <c r="G130" s="191" t="s">
        <v>164</v>
      </c>
      <c r="H130" s="192">
        <v>13.5</v>
      </c>
      <c r="I130" s="193"/>
      <c r="J130" s="193"/>
      <c r="K130" s="194">
        <f>ROUND(P130*H130,2)</f>
        <v>0</v>
      </c>
      <c r="L130" s="190" t="s">
        <v>133</v>
      </c>
      <c r="M130" s="38"/>
      <c r="N130" s="195" t="s">
        <v>1</v>
      </c>
      <c r="O130" s="196" t="s">
        <v>41</v>
      </c>
      <c r="P130" s="197">
        <f>I130+J130</f>
        <v>0</v>
      </c>
      <c r="Q130" s="197">
        <f>ROUND(I130*H130,2)</f>
        <v>0</v>
      </c>
      <c r="R130" s="197">
        <f>ROUND(J130*H130,2)</f>
        <v>0</v>
      </c>
      <c r="S130" s="70"/>
      <c r="T130" s="198">
        <f>S130*H130</f>
        <v>0</v>
      </c>
      <c r="U130" s="198">
        <v>0</v>
      </c>
      <c r="V130" s="198">
        <f>U130*H130</f>
        <v>0</v>
      </c>
      <c r="W130" s="198">
        <v>0</v>
      </c>
      <c r="X130" s="199">
        <f>W130*H130</f>
        <v>0</v>
      </c>
      <c r="Y130" s="33"/>
      <c r="Z130" s="33"/>
      <c r="AA130" s="33"/>
      <c r="AB130" s="33"/>
      <c r="AC130" s="33"/>
      <c r="AD130" s="33"/>
      <c r="AE130" s="33"/>
      <c r="AR130" s="200" t="s">
        <v>134</v>
      </c>
      <c r="AT130" s="200" t="s">
        <v>129</v>
      </c>
      <c r="AU130" s="200" t="s">
        <v>88</v>
      </c>
      <c r="AY130" s="16" t="s">
        <v>126</v>
      </c>
      <c r="BE130" s="201">
        <f>IF(O130="základní",K130,0)</f>
        <v>0</v>
      </c>
      <c r="BF130" s="201">
        <f>IF(O130="snížená",K130,0)</f>
        <v>0</v>
      </c>
      <c r="BG130" s="201">
        <f>IF(O130="zákl. přenesená",K130,0)</f>
        <v>0</v>
      </c>
      <c r="BH130" s="201">
        <f>IF(O130="sníž. přenesená",K130,0)</f>
        <v>0</v>
      </c>
      <c r="BI130" s="201">
        <f>IF(O130="nulová",K130,0)</f>
        <v>0</v>
      </c>
      <c r="BJ130" s="16" t="s">
        <v>86</v>
      </c>
      <c r="BK130" s="201">
        <f>ROUND(P130*H130,2)</f>
        <v>0</v>
      </c>
      <c r="BL130" s="16" t="s">
        <v>134</v>
      </c>
      <c r="BM130" s="200" t="s">
        <v>165</v>
      </c>
    </row>
    <row r="131" spans="1:65" s="2" customFormat="1" ht="19.5">
      <c r="A131" s="33"/>
      <c r="B131" s="34"/>
      <c r="C131" s="35"/>
      <c r="D131" s="202" t="s">
        <v>151</v>
      </c>
      <c r="E131" s="35"/>
      <c r="F131" s="203" t="s">
        <v>166</v>
      </c>
      <c r="G131" s="35"/>
      <c r="H131" s="35"/>
      <c r="I131" s="204"/>
      <c r="J131" s="204"/>
      <c r="K131" s="35"/>
      <c r="L131" s="35"/>
      <c r="M131" s="38"/>
      <c r="N131" s="205"/>
      <c r="O131" s="206"/>
      <c r="P131" s="70"/>
      <c r="Q131" s="70"/>
      <c r="R131" s="70"/>
      <c r="S131" s="70"/>
      <c r="T131" s="70"/>
      <c r="U131" s="70"/>
      <c r="V131" s="70"/>
      <c r="W131" s="70"/>
      <c r="X131" s="71"/>
      <c r="Y131" s="33"/>
      <c r="Z131" s="33"/>
      <c r="AA131" s="33"/>
      <c r="AB131" s="33"/>
      <c r="AC131" s="33"/>
      <c r="AD131" s="33"/>
      <c r="AE131" s="33"/>
      <c r="AT131" s="16" t="s">
        <v>151</v>
      </c>
      <c r="AU131" s="16" t="s">
        <v>88</v>
      </c>
    </row>
    <row r="132" spans="1:65" s="13" customFormat="1" ht="11.25">
      <c r="B132" s="207"/>
      <c r="C132" s="208"/>
      <c r="D132" s="202" t="s">
        <v>167</v>
      </c>
      <c r="E132" s="209" t="s">
        <v>1</v>
      </c>
      <c r="F132" s="210" t="s">
        <v>168</v>
      </c>
      <c r="G132" s="208"/>
      <c r="H132" s="211">
        <v>13.5</v>
      </c>
      <c r="I132" s="212"/>
      <c r="J132" s="212"/>
      <c r="K132" s="208"/>
      <c r="L132" s="208"/>
      <c r="M132" s="213"/>
      <c r="N132" s="214"/>
      <c r="O132" s="215"/>
      <c r="P132" s="215"/>
      <c r="Q132" s="215"/>
      <c r="R132" s="215"/>
      <c r="S132" s="215"/>
      <c r="T132" s="215"/>
      <c r="U132" s="215"/>
      <c r="V132" s="215"/>
      <c r="W132" s="215"/>
      <c r="X132" s="216"/>
      <c r="AT132" s="217" t="s">
        <v>167</v>
      </c>
      <c r="AU132" s="217" t="s">
        <v>88</v>
      </c>
      <c r="AV132" s="13" t="s">
        <v>88</v>
      </c>
      <c r="AW132" s="13" t="s">
        <v>5</v>
      </c>
      <c r="AX132" s="13" t="s">
        <v>86</v>
      </c>
      <c r="AY132" s="217" t="s">
        <v>126</v>
      </c>
    </row>
    <row r="133" spans="1:65" s="2" customFormat="1" ht="49.15" customHeight="1">
      <c r="A133" s="33"/>
      <c r="B133" s="34"/>
      <c r="C133" s="188" t="s">
        <v>169</v>
      </c>
      <c r="D133" s="188" t="s">
        <v>129</v>
      </c>
      <c r="E133" s="189" t="s">
        <v>170</v>
      </c>
      <c r="F133" s="190" t="s">
        <v>171</v>
      </c>
      <c r="G133" s="191" t="s">
        <v>172</v>
      </c>
      <c r="H133" s="192">
        <v>80</v>
      </c>
      <c r="I133" s="193"/>
      <c r="J133" s="193"/>
      <c r="K133" s="194">
        <f>ROUND(P133*H133,2)</f>
        <v>0</v>
      </c>
      <c r="L133" s="190" t="s">
        <v>133</v>
      </c>
      <c r="M133" s="38"/>
      <c r="N133" s="195" t="s">
        <v>1</v>
      </c>
      <c r="O133" s="196" t="s">
        <v>41</v>
      </c>
      <c r="P133" s="197">
        <f>I133+J133</f>
        <v>0</v>
      </c>
      <c r="Q133" s="197">
        <f>ROUND(I133*H133,2)</f>
        <v>0</v>
      </c>
      <c r="R133" s="197">
        <f>ROUND(J133*H133,2)</f>
        <v>0</v>
      </c>
      <c r="S133" s="70"/>
      <c r="T133" s="198">
        <f>S133*H133</f>
        <v>0</v>
      </c>
      <c r="U133" s="198">
        <v>0</v>
      </c>
      <c r="V133" s="198">
        <f>U133*H133</f>
        <v>0</v>
      </c>
      <c r="W133" s="198">
        <v>0</v>
      </c>
      <c r="X133" s="199">
        <f>W133*H133</f>
        <v>0</v>
      </c>
      <c r="Y133" s="33"/>
      <c r="Z133" s="33"/>
      <c r="AA133" s="33"/>
      <c r="AB133" s="33"/>
      <c r="AC133" s="33"/>
      <c r="AD133" s="33"/>
      <c r="AE133" s="33"/>
      <c r="AR133" s="200" t="s">
        <v>134</v>
      </c>
      <c r="AT133" s="200" t="s">
        <v>129</v>
      </c>
      <c r="AU133" s="200" t="s">
        <v>88</v>
      </c>
      <c r="AY133" s="16" t="s">
        <v>126</v>
      </c>
      <c r="BE133" s="201">
        <f>IF(O133="základní",K133,0)</f>
        <v>0</v>
      </c>
      <c r="BF133" s="201">
        <f>IF(O133="snížená",K133,0)</f>
        <v>0</v>
      </c>
      <c r="BG133" s="201">
        <f>IF(O133="zákl. přenesená",K133,0)</f>
        <v>0</v>
      </c>
      <c r="BH133" s="201">
        <f>IF(O133="sníž. přenesená",K133,0)</f>
        <v>0</v>
      </c>
      <c r="BI133" s="201">
        <f>IF(O133="nulová",K133,0)</f>
        <v>0</v>
      </c>
      <c r="BJ133" s="16" t="s">
        <v>86</v>
      </c>
      <c r="BK133" s="201">
        <f>ROUND(P133*H133,2)</f>
        <v>0</v>
      </c>
      <c r="BL133" s="16" t="s">
        <v>134</v>
      </c>
      <c r="BM133" s="200" t="s">
        <v>173</v>
      </c>
    </row>
    <row r="134" spans="1:65" s="2" customFormat="1" ht="19.5">
      <c r="A134" s="33"/>
      <c r="B134" s="34"/>
      <c r="C134" s="35"/>
      <c r="D134" s="202" t="s">
        <v>151</v>
      </c>
      <c r="E134" s="35"/>
      <c r="F134" s="203" t="s">
        <v>174</v>
      </c>
      <c r="G134" s="35"/>
      <c r="H134" s="35"/>
      <c r="I134" s="204"/>
      <c r="J134" s="204"/>
      <c r="K134" s="35"/>
      <c r="L134" s="35"/>
      <c r="M134" s="38"/>
      <c r="N134" s="205"/>
      <c r="O134" s="206"/>
      <c r="P134" s="70"/>
      <c r="Q134" s="70"/>
      <c r="R134" s="70"/>
      <c r="S134" s="70"/>
      <c r="T134" s="70"/>
      <c r="U134" s="70"/>
      <c r="V134" s="70"/>
      <c r="W134" s="70"/>
      <c r="X134" s="71"/>
      <c r="Y134" s="33"/>
      <c r="Z134" s="33"/>
      <c r="AA134" s="33"/>
      <c r="AB134" s="33"/>
      <c r="AC134" s="33"/>
      <c r="AD134" s="33"/>
      <c r="AE134" s="33"/>
      <c r="AT134" s="16" t="s">
        <v>151</v>
      </c>
      <c r="AU134" s="16" t="s">
        <v>88</v>
      </c>
    </row>
    <row r="135" spans="1:65" s="2" customFormat="1" ht="145.5" customHeight="1">
      <c r="A135" s="33"/>
      <c r="B135" s="34"/>
      <c r="C135" s="188" t="s">
        <v>175</v>
      </c>
      <c r="D135" s="188" t="s">
        <v>129</v>
      </c>
      <c r="E135" s="189" t="s">
        <v>176</v>
      </c>
      <c r="F135" s="190" t="s">
        <v>177</v>
      </c>
      <c r="G135" s="191" t="s">
        <v>149</v>
      </c>
      <c r="H135" s="192">
        <v>0.7</v>
      </c>
      <c r="I135" s="193"/>
      <c r="J135" s="193"/>
      <c r="K135" s="194">
        <f>ROUND(P135*H135,2)</f>
        <v>0</v>
      </c>
      <c r="L135" s="190" t="s">
        <v>133</v>
      </c>
      <c r="M135" s="38"/>
      <c r="N135" s="195" t="s">
        <v>1</v>
      </c>
      <c r="O135" s="196" t="s">
        <v>41</v>
      </c>
      <c r="P135" s="197">
        <f>I135+J135</f>
        <v>0</v>
      </c>
      <c r="Q135" s="197">
        <f>ROUND(I135*H135,2)</f>
        <v>0</v>
      </c>
      <c r="R135" s="197">
        <f>ROUND(J135*H135,2)</f>
        <v>0</v>
      </c>
      <c r="S135" s="70"/>
      <c r="T135" s="198">
        <f>S135*H135</f>
        <v>0</v>
      </c>
      <c r="U135" s="198">
        <v>0</v>
      </c>
      <c r="V135" s="198">
        <f>U135*H135</f>
        <v>0</v>
      </c>
      <c r="W135" s="198">
        <v>0</v>
      </c>
      <c r="X135" s="199">
        <f>W135*H135</f>
        <v>0</v>
      </c>
      <c r="Y135" s="33"/>
      <c r="Z135" s="33"/>
      <c r="AA135" s="33"/>
      <c r="AB135" s="33"/>
      <c r="AC135" s="33"/>
      <c r="AD135" s="33"/>
      <c r="AE135" s="33"/>
      <c r="AR135" s="200" t="s">
        <v>134</v>
      </c>
      <c r="AT135" s="200" t="s">
        <v>129</v>
      </c>
      <c r="AU135" s="200" t="s">
        <v>88</v>
      </c>
      <c r="AY135" s="16" t="s">
        <v>126</v>
      </c>
      <c r="BE135" s="201">
        <f>IF(O135="základní",K135,0)</f>
        <v>0</v>
      </c>
      <c r="BF135" s="201">
        <f>IF(O135="snížená",K135,0)</f>
        <v>0</v>
      </c>
      <c r="BG135" s="201">
        <f>IF(O135="zákl. přenesená",K135,0)</f>
        <v>0</v>
      </c>
      <c r="BH135" s="201">
        <f>IF(O135="sníž. přenesená",K135,0)</f>
        <v>0</v>
      </c>
      <c r="BI135" s="201">
        <f>IF(O135="nulová",K135,0)</f>
        <v>0</v>
      </c>
      <c r="BJ135" s="16" t="s">
        <v>86</v>
      </c>
      <c r="BK135" s="201">
        <f>ROUND(P135*H135,2)</f>
        <v>0</v>
      </c>
      <c r="BL135" s="16" t="s">
        <v>134</v>
      </c>
      <c r="BM135" s="200" t="s">
        <v>178</v>
      </c>
    </row>
    <row r="136" spans="1:65" s="2" customFormat="1" ht="19.5">
      <c r="A136" s="33"/>
      <c r="B136" s="34"/>
      <c r="C136" s="35"/>
      <c r="D136" s="202" t="s">
        <v>151</v>
      </c>
      <c r="E136" s="35"/>
      <c r="F136" s="203" t="s">
        <v>152</v>
      </c>
      <c r="G136" s="35"/>
      <c r="H136" s="35"/>
      <c r="I136" s="204"/>
      <c r="J136" s="204"/>
      <c r="K136" s="35"/>
      <c r="L136" s="35"/>
      <c r="M136" s="38"/>
      <c r="N136" s="205"/>
      <c r="O136" s="206"/>
      <c r="P136" s="70"/>
      <c r="Q136" s="70"/>
      <c r="R136" s="70"/>
      <c r="S136" s="70"/>
      <c r="T136" s="70"/>
      <c r="U136" s="70"/>
      <c r="V136" s="70"/>
      <c r="W136" s="70"/>
      <c r="X136" s="71"/>
      <c r="Y136" s="33"/>
      <c r="Z136" s="33"/>
      <c r="AA136" s="33"/>
      <c r="AB136" s="33"/>
      <c r="AC136" s="33"/>
      <c r="AD136" s="33"/>
      <c r="AE136" s="33"/>
      <c r="AT136" s="16" t="s">
        <v>151</v>
      </c>
      <c r="AU136" s="16" t="s">
        <v>88</v>
      </c>
    </row>
    <row r="137" spans="1:65" s="2" customFormat="1" ht="142.15" customHeight="1">
      <c r="A137" s="33"/>
      <c r="B137" s="34"/>
      <c r="C137" s="188" t="s">
        <v>179</v>
      </c>
      <c r="D137" s="188" t="s">
        <v>129</v>
      </c>
      <c r="E137" s="189" t="s">
        <v>180</v>
      </c>
      <c r="F137" s="190" t="s">
        <v>181</v>
      </c>
      <c r="G137" s="191" t="s">
        <v>149</v>
      </c>
      <c r="H137" s="192">
        <v>0.7</v>
      </c>
      <c r="I137" s="193"/>
      <c r="J137" s="193"/>
      <c r="K137" s="194">
        <f>ROUND(P137*H137,2)</f>
        <v>0</v>
      </c>
      <c r="L137" s="190" t="s">
        <v>133</v>
      </c>
      <c r="M137" s="38"/>
      <c r="N137" s="195" t="s">
        <v>1</v>
      </c>
      <c r="O137" s="196" t="s">
        <v>41</v>
      </c>
      <c r="P137" s="197">
        <f>I137+J137</f>
        <v>0</v>
      </c>
      <c r="Q137" s="197">
        <f>ROUND(I137*H137,2)</f>
        <v>0</v>
      </c>
      <c r="R137" s="197">
        <f>ROUND(J137*H137,2)</f>
        <v>0</v>
      </c>
      <c r="S137" s="70"/>
      <c r="T137" s="198">
        <f>S137*H137</f>
        <v>0</v>
      </c>
      <c r="U137" s="198">
        <v>0</v>
      </c>
      <c r="V137" s="198">
        <f>U137*H137</f>
        <v>0</v>
      </c>
      <c r="W137" s="198">
        <v>0</v>
      </c>
      <c r="X137" s="199">
        <f>W137*H137</f>
        <v>0</v>
      </c>
      <c r="Y137" s="33"/>
      <c r="Z137" s="33"/>
      <c r="AA137" s="33"/>
      <c r="AB137" s="33"/>
      <c r="AC137" s="33"/>
      <c r="AD137" s="33"/>
      <c r="AE137" s="33"/>
      <c r="AR137" s="200" t="s">
        <v>134</v>
      </c>
      <c r="AT137" s="200" t="s">
        <v>129</v>
      </c>
      <c r="AU137" s="200" t="s">
        <v>88</v>
      </c>
      <c r="AY137" s="16" t="s">
        <v>126</v>
      </c>
      <c r="BE137" s="201">
        <f>IF(O137="základní",K137,0)</f>
        <v>0</v>
      </c>
      <c r="BF137" s="201">
        <f>IF(O137="snížená",K137,0)</f>
        <v>0</v>
      </c>
      <c r="BG137" s="201">
        <f>IF(O137="zákl. přenesená",K137,0)</f>
        <v>0</v>
      </c>
      <c r="BH137" s="201">
        <f>IF(O137="sníž. přenesená",K137,0)</f>
        <v>0</v>
      </c>
      <c r="BI137" s="201">
        <f>IF(O137="nulová",K137,0)</f>
        <v>0</v>
      </c>
      <c r="BJ137" s="16" t="s">
        <v>86</v>
      </c>
      <c r="BK137" s="201">
        <f>ROUND(P137*H137,2)</f>
        <v>0</v>
      </c>
      <c r="BL137" s="16" t="s">
        <v>134</v>
      </c>
      <c r="BM137" s="200" t="s">
        <v>182</v>
      </c>
    </row>
    <row r="138" spans="1:65" s="2" customFormat="1" ht="19.5">
      <c r="A138" s="33"/>
      <c r="B138" s="34"/>
      <c r="C138" s="35"/>
      <c r="D138" s="202" t="s">
        <v>151</v>
      </c>
      <c r="E138" s="35"/>
      <c r="F138" s="203" t="s">
        <v>152</v>
      </c>
      <c r="G138" s="35"/>
      <c r="H138" s="35"/>
      <c r="I138" s="204"/>
      <c r="J138" s="204"/>
      <c r="K138" s="35"/>
      <c r="L138" s="35"/>
      <c r="M138" s="38"/>
      <c r="N138" s="205"/>
      <c r="O138" s="206"/>
      <c r="P138" s="70"/>
      <c r="Q138" s="70"/>
      <c r="R138" s="70"/>
      <c r="S138" s="70"/>
      <c r="T138" s="70"/>
      <c r="U138" s="70"/>
      <c r="V138" s="70"/>
      <c r="W138" s="70"/>
      <c r="X138" s="71"/>
      <c r="Y138" s="33"/>
      <c r="Z138" s="33"/>
      <c r="AA138" s="33"/>
      <c r="AB138" s="33"/>
      <c r="AC138" s="33"/>
      <c r="AD138" s="33"/>
      <c r="AE138" s="33"/>
      <c r="AT138" s="16" t="s">
        <v>151</v>
      </c>
      <c r="AU138" s="16" t="s">
        <v>88</v>
      </c>
    </row>
    <row r="139" spans="1:65" s="2" customFormat="1" ht="114.95" customHeight="1">
      <c r="A139" s="33"/>
      <c r="B139" s="34"/>
      <c r="C139" s="188" t="s">
        <v>183</v>
      </c>
      <c r="D139" s="188" t="s">
        <v>129</v>
      </c>
      <c r="E139" s="189" t="s">
        <v>184</v>
      </c>
      <c r="F139" s="190" t="s">
        <v>185</v>
      </c>
      <c r="G139" s="191" t="s">
        <v>186</v>
      </c>
      <c r="H139" s="192">
        <v>42</v>
      </c>
      <c r="I139" s="193"/>
      <c r="J139" s="193"/>
      <c r="K139" s="194">
        <f>ROUND(P139*H139,2)</f>
        <v>0</v>
      </c>
      <c r="L139" s="190" t="s">
        <v>133</v>
      </c>
      <c r="M139" s="38"/>
      <c r="N139" s="195" t="s">
        <v>1</v>
      </c>
      <c r="O139" s="196" t="s">
        <v>41</v>
      </c>
      <c r="P139" s="197">
        <f>I139+J139</f>
        <v>0</v>
      </c>
      <c r="Q139" s="197">
        <f>ROUND(I139*H139,2)</f>
        <v>0</v>
      </c>
      <c r="R139" s="197">
        <f>ROUND(J139*H139,2)</f>
        <v>0</v>
      </c>
      <c r="S139" s="70"/>
      <c r="T139" s="198">
        <f>S139*H139</f>
        <v>0</v>
      </c>
      <c r="U139" s="198">
        <v>0</v>
      </c>
      <c r="V139" s="198">
        <f>U139*H139</f>
        <v>0</v>
      </c>
      <c r="W139" s="198">
        <v>0</v>
      </c>
      <c r="X139" s="199">
        <f>W139*H139</f>
        <v>0</v>
      </c>
      <c r="Y139" s="33"/>
      <c r="Z139" s="33"/>
      <c r="AA139" s="33"/>
      <c r="AB139" s="33"/>
      <c r="AC139" s="33"/>
      <c r="AD139" s="33"/>
      <c r="AE139" s="33"/>
      <c r="AR139" s="200" t="s">
        <v>134</v>
      </c>
      <c r="AT139" s="200" t="s">
        <v>129</v>
      </c>
      <c r="AU139" s="200" t="s">
        <v>88</v>
      </c>
      <c r="AY139" s="16" t="s">
        <v>126</v>
      </c>
      <c r="BE139" s="201">
        <f>IF(O139="základní",K139,0)</f>
        <v>0</v>
      </c>
      <c r="BF139" s="201">
        <f>IF(O139="snížená",K139,0)</f>
        <v>0</v>
      </c>
      <c r="BG139" s="201">
        <f>IF(O139="zákl. přenesená",K139,0)</f>
        <v>0</v>
      </c>
      <c r="BH139" s="201">
        <f>IF(O139="sníž. přenesená",K139,0)</f>
        <v>0</v>
      </c>
      <c r="BI139" s="201">
        <f>IF(O139="nulová",K139,0)</f>
        <v>0</v>
      </c>
      <c r="BJ139" s="16" t="s">
        <v>86</v>
      </c>
      <c r="BK139" s="201">
        <f>ROUND(P139*H139,2)</f>
        <v>0</v>
      </c>
      <c r="BL139" s="16" t="s">
        <v>134</v>
      </c>
      <c r="BM139" s="200" t="s">
        <v>187</v>
      </c>
    </row>
    <row r="140" spans="1:65" s="2" customFormat="1" ht="90" customHeight="1">
      <c r="A140" s="33"/>
      <c r="B140" s="34"/>
      <c r="C140" s="188" t="s">
        <v>188</v>
      </c>
      <c r="D140" s="188" t="s">
        <v>129</v>
      </c>
      <c r="E140" s="189" t="s">
        <v>189</v>
      </c>
      <c r="F140" s="190" t="s">
        <v>190</v>
      </c>
      <c r="G140" s="191" t="s">
        <v>186</v>
      </c>
      <c r="H140" s="192">
        <v>6</v>
      </c>
      <c r="I140" s="193"/>
      <c r="J140" s="193"/>
      <c r="K140" s="194">
        <f>ROUND(P140*H140,2)</f>
        <v>0</v>
      </c>
      <c r="L140" s="190" t="s">
        <v>133</v>
      </c>
      <c r="M140" s="38"/>
      <c r="N140" s="195" t="s">
        <v>1</v>
      </c>
      <c r="O140" s="196" t="s">
        <v>41</v>
      </c>
      <c r="P140" s="197">
        <f>I140+J140</f>
        <v>0</v>
      </c>
      <c r="Q140" s="197">
        <f>ROUND(I140*H140,2)</f>
        <v>0</v>
      </c>
      <c r="R140" s="197">
        <f>ROUND(J140*H140,2)</f>
        <v>0</v>
      </c>
      <c r="S140" s="70"/>
      <c r="T140" s="198">
        <f>S140*H140</f>
        <v>0</v>
      </c>
      <c r="U140" s="198">
        <v>0</v>
      </c>
      <c r="V140" s="198">
        <f>U140*H140</f>
        <v>0</v>
      </c>
      <c r="W140" s="198">
        <v>0</v>
      </c>
      <c r="X140" s="199">
        <f>W140*H140</f>
        <v>0</v>
      </c>
      <c r="Y140" s="33"/>
      <c r="Z140" s="33"/>
      <c r="AA140" s="33"/>
      <c r="AB140" s="33"/>
      <c r="AC140" s="33"/>
      <c r="AD140" s="33"/>
      <c r="AE140" s="33"/>
      <c r="AR140" s="200" t="s">
        <v>134</v>
      </c>
      <c r="AT140" s="200" t="s">
        <v>129</v>
      </c>
      <c r="AU140" s="200" t="s">
        <v>88</v>
      </c>
      <c r="AY140" s="16" t="s">
        <v>126</v>
      </c>
      <c r="BE140" s="201">
        <f>IF(O140="základní",K140,0)</f>
        <v>0</v>
      </c>
      <c r="BF140" s="201">
        <f>IF(O140="snížená",K140,0)</f>
        <v>0</v>
      </c>
      <c r="BG140" s="201">
        <f>IF(O140="zákl. přenesená",K140,0)</f>
        <v>0</v>
      </c>
      <c r="BH140" s="201">
        <f>IF(O140="sníž. přenesená",K140,0)</f>
        <v>0</v>
      </c>
      <c r="BI140" s="201">
        <f>IF(O140="nulová",K140,0)</f>
        <v>0</v>
      </c>
      <c r="BJ140" s="16" t="s">
        <v>86</v>
      </c>
      <c r="BK140" s="201">
        <f>ROUND(P140*H140,2)</f>
        <v>0</v>
      </c>
      <c r="BL140" s="16" t="s">
        <v>134</v>
      </c>
      <c r="BM140" s="200" t="s">
        <v>191</v>
      </c>
    </row>
    <row r="141" spans="1:65" s="2" customFormat="1" ht="24.2" customHeight="1">
      <c r="A141" s="33"/>
      <c r="B141" s="34"/>
      <c r="C141" s="218" t="s">
        <v>192</v>
      </c>
      <c r="D141" s="218" t="s">
        <v>193</v>
      </c>
      <c r="E141" s="219" t="s">
        <v>194</v>
      </c>
      <c r="F141" s="220" t="s">
        <v>195</v>
      </c>
      <c r="G141" s="221" t="s">
        <v>196</v>
      </c>
      <c r="H141" s="222">
        <v>2428.4499999999998</v>
      </c>
      <c r="I141" s="223"/>
      <c r="J141" s="224"/>
      <c r="K141" s="225">
        <f>ROUND(P141*H141,2)</f>
        <v>0</v>
      </c>
      <c r="L141" s="220" t="s">
        <v>133</v>
      </c>
      <c r="M141" s="226"/>
      <c r="N141" s="227" t="s">
        <v>1</v>
      </c>
      <c r="O141" s="196" t="s">
        <v>41</v>
      </c>
      <c r="P141" s="197">
        <f>I141+J141</f>
        <v>0</v>
      </c>
      <c r="Q141" s="197">
        <f>ROUND(I141*H141,2)</f>
        <v>0</v>
      </c>
      <c r="R141" s="197">
        <f>ROUND(J141*H141,2)</f>
        <v>0</v>
      </c>
      <c r="S141" s="70"/>
      <c r="T141" s="198">
        <f>S141*H141</f>
        <v>0</v>
      </c>
      <c r="U141" s="198">
        <v>1</v>
      </c>
      <c r="V141" s="198">
        <f>U141*H141</f>
        <v>2428.4499999999998</v>
      </c>
      <c r="W141" s="198">
        <v>0</v>
      </c>
      <c r="X141" s="199">
        <f>W141*H141</f>
        <v>0</v>
      </c>
      <c r="Y141" s="33"/>
      <c r="Z141" s="33"/>
      <c r="AA141" s="33"/>
      <c r="AB141" s="33"/>
      <c r="AC141" s="33"/>
      <c r="AD141" s="33"/>
      <c r="AE141" s="33"/>
      <c r="AR141" s="200" t="s">
        <v>161</v>
      </c>
      <c r="AT141" s="200" t="s">
        <v>193</v>
      </c>
      <c r="AU141" s="200" t="s">
        <v>88</v>
      </c>
      <c r="AY141" s="16" t="s">
        <v>126</v>
      </c>
      <c r="BE141" s="201">
        <f>IF(O141="základní",K141,0)</f>
        <v>0</v>
      </c>
      <c r="BF141" s="201">
        <f>IF(O141="snížená",K141,0)</f>
        <v>0</v>
      </c>
      <c r="BG141" s="201">
        <f>IF(O141="zákl. přenesená",K141,0)</f>
        <v>0</v>
      </c>
      <c r="BH141" s="201">
        <f>IF(O141="sníž. přenesená",K141,0)</f>
        <v>0</v>
      </c>
      <c r="BI141" s="201">
        <f>IF(O141="nulová",K141,0)</f>
        <v>0</v>
      </c>
      <c r="BJ141" s="16" t="s">
        <v>86</v>
      </c>
      <c r="BK141" s="201">
        <f>ROUND(P141*H141,2)</f>
        <v>0</v>
      </c>
      <c r="BL141" s="16" t="s">
        <v>134</v>
      </c>
      <c r="BM141" s="200" t="s">
        <v>197</v>
      </c>
    </row>
    <row r="142" spans="1:65" s="13" customFormat="1" ht="11.25">
      <c r="B142" s="207"/>
      <c r="C142" s="208"/>
      <c r="D142" s="202" t="s">
        <v>167</v>
      </c>
      <c r="E142" s="209" t="s">
        <v>1</v>
      </c>
      <c r="F142" s="210" t="s">
        <v>198</v>
      </c>
      <c r="G142" s="208"/>
      <c r="H142" s="211">
        <v>2299.25</v>
      </c>
      <c r="I142" s="212"/>
      <c r="J142" s="212"/>
      <c r="K142" s="208"/>
      <c r="L142" s="208"/>
      <c r="M142" s="213"/>
      <c r="N142" s="214"/>
      <c r="O142" s="215"/>
      <c r="P142" s="215"/>
      <c r="Q142" s="215"/>
      <c r="R142" s="215"/>
      <c r="S142" s="215"/>
      <c r="T142" s="215"/>
      <c r="U142" s="215"/>
      <c r="V142" s="215"/>
      <c r="W142" s="215"/>
      <c r="X142" s="216"/>
      <c r="AT142" s="217" t="s">
        <v>167</v>
      </c>
      <c r="AU142" s="217" t="s">
        <v>88</v>
      </c>
      <c r="AV142" s="13" t="s">
        <v>88</v>
      </c>
      <c r="AW142" s="13" t="s">
        <v>5</v>
      </c>
      <c r="AX142" s="13" t="s">
        <v>78</v>
      </c>
      <c r="AY142" s="217" t="s">
        <v>126</v>
      </c>
    </row>
    <row r="143" spans="1:65" s="13" customFormat="1" ht="11.25">
      <c r="B143" s="207"/>
      <c r="C143" s="208"/>
      <c r="D143" s="202" t="s">
        <v>167</v>
      </c>
      <c r="E143" s="209" t="s">
        <v>1</v>
      </c>
      <c r="F143" s="210" t="s">
        <v>199</v>
      </c>
      <c r="G143" s="208"/>
      <c r="H143" s="211">
        <v>129.19999999999999</v>
      </c>
      <c r="I143" s="212"/>
      <c r="J143" s="212"/>
      <c r="K143" s="208"/>
      <c r="L143" s="208"/>
      <c r="M143" s="213"/>
      <c r="N143" s="214"/>
      <c r="O143" s="215"/>
      <c r="P143" s="215"/>
      <c r="Q143" s="215"/>
      <c r="R143" s="215"/>
      <c r="S143" s="215"/>
      <c r="T143" s="215"/>
      <c r="U143" s="215"/>
      <c r="V143" s="215"/>
      <c r="W143" s="215"/>
      <c r="X143" s="216"/>
      <c r="AT143" s="217" t="s">
        <v>167</v>
      </c>
      <c r="AU143" s="217" t="s">
        <v>88</v>
      </c>
      <c r="AV143" s="13" t="s">
        <v>88</v>
      </c>
      <c r="AW143" s="13" t="s">
        <v>5</v>
      </c>
      <c r="AX143" s="13" t="s">
        <v>78</v>
      </c>
      <c r="AY143" s="217" t="s">
        <v>126</v>
      </c>
    </row>
    <row r="144" spans="1:65" s="14" customFormat="1" ht="11.25">
      <c r="B144" s="228"/>
      <c r="C144" s="229"/>
      <c r="D144" s="202" t="s">
        <v>167</v>
      </c>
      <c r="E144" s="230" t="s">
        <v>1</v>
      </c>
      <c r="F144" s="231" t="s">
        <v>200</v>
      </c>
      <c r="G144" s="229"/>
      <c r="H144" s="232">
        <v>2428.4499999999998</v>
      </c>
      <c r="I144" s="233"/>
      <c r="J144" s="233"/>
      <c r="K144" s="229"/>
      <c r="L144" s="229"/>
      <c r="M144" s="234"/>
      <c r="N144" s="235"/>
      <c r="O144" s="236"/>
      <c r="P144" s="236"/>
      <c r="Q144" s="236"/>
      <c r="R144" s="236"/>
      <c r="S144" s="236"/>
      <c r="T144" s="236"/>
      <c r="U144" s="236"/>
      <c r="V144" s="236"/>
      <c r="W144" s="236"/>
      <c r="X144" s="237"/>
      <c r="AT144" s="238" t="s">
        <v>167</v>
      </c>
      <c r="AU144" s="238" t="s">
        <v>88</v>
      </c>
      <c r="AV144" s="14" t="s">
        <v>134</v>
      </c>
      <c r="AW144" s="14" t="s">
        <v>5</v>
      </c>
      <c r="AX144" s="14" t="s">
        <v>86</v>
      </c>
      <c r="AY144" s="238" t="s">
        <v>126</v>
      </c>
    </row>
    <row r="145" spans="1:65" s="2" customFormat="1" ht="24.2" customHeight="1">
      <c r="A145" s="33"/>
      <c r="B145" s="34"/>
      <c r="C145" s="218" t="s">
        <v>9</v>
      </c>
      <c r="D145" s="218" t="s">
        <v>193</v>
      </c>
      <c r="E145" s="219" t="s">
        <v>201</v>
      </c>
      <c r="F145" s="220" t="s">
        <v>202</v>
      </c>
      <c r="G145" s="221" t="s">
        <v>196</v>
      </c>
      <c r="H145" s="222">
        <v>200</v>
      </c>
      <c r="I145" s="223"/>
      <c r="J145" s="224"/>
      <c r="K145" s="225">
        <f>ROUND(P145*H145,2)</f>
        <v>0</v>
      </c>
      <c r="L145" s="220" t="s">
        <v>133</v>
      </c>
      <c r="M145" s="226"/>
      <c r="N145" s="227" t="s">
        <v>1</v>
      </c>
      <c r="O145" s="196" t="s">
        <v>41</v>
      </c>
      <c r="P145" s="197">
        <f>I145+J145</f>
        <v>0</v>
      </c>
      <c r="Q145" s="197">
        <f>ROUND(I145*H145,2)</f>
        <v>0</v>
      </c>
      <c r="R145" s="197">
        <f>ROUND(J145*H145,2)</f>
        <v>0</v>
      </c>
      <c r="S145" s="70"/>
      <c r="T145" s="198">
        <f>S145*H145</f>
        <v>0</v>
      </c>
      <c r="U145" s="198">
        <v>1</v>
      </c>
      <c r="V145" s="198">
        <f>U145*H145</f>
        <v>200</v>
      </c>
      <c r="W145" s="198">
        <v>0</v>
      </c>
      <c r="X145" s="199">
        <f>W145*H145</f>
        <v>0</v>
      </c>
      <c r="Y145" s="33"/>
      <c r="Z145" s="33"/>
      <c r="AA145" s="33"/>
      <c r="AB145" s="33"/>
      <c r="AC145" s="33"/>
      <c r="AD145" s="33"/>
      <c r="AE145" s="33"/>
      <c r="AR145" s="200" t="s">
        <v>161</v>
      </c>
      <c r="AT145" s="200" t="s">
        <v>193</v>
      </c>
      <c r="AU145" s="200" t="s">
        <v>88</v>
      </c>
      <c r="AY145" s="16" t="s">
        <v>126</v>
      </c>
      <c r="BE145" s="201">
        <f>IF(O145="základní",K145,0)</f>
        <v>0</v>
      </c>
      <c r="BF145" s="201">
        <f>IF(O145="snížená",K145,0)</f>
        <v>0</v>
      </c>
      <c r="BG145" s="201">
        <f>IF(O145="zákl. přenesená",K145,0)</f>
        <v>0</v>
      </c>
      <c r="BH145" s="201">
        <f>IF(O145="sníž. přenesená",K145,0)</f>
        <v>0</v>
      </c>
      <c r="BI145" s="201">
        <f>IF(O145="nulová",K145,0)</f>
        <v>0</v>
      </c>
      <c r="BJ145" s="16" t="s">
        <v>86</v>
      </c>
      <c r="BK145" s="201">
        <f>ROUND(P145*H145,2)</f>
        <v>0</v>
      </c>
      <c r="BL145" s="16" t="s">
        <v>134</v>
      </c>
      <c r="BM145" s="200" t="s">
        <v>203</v>
      </c>
    </row>
    <row r="146" spans="1:65" s="2" customFormat="1" ht="24">
      <c r="A146" s="33"/>
      <c r="B146" s="34"/>
      <c r="C146" s="218" t="s">
        <v>204</v>
      </c>
      <c r="D146" s="218" t="s">
        <v>193</v>
      </c>
      <c r="E146" s="219" t="s">
        <v>205</v>
      </c>
      <c r="F146" s="220" t="s">
        <v>206</v>
      </c>
      <c r="G146" s="221" t="s">
        <v>172</v>
      </c>
      <c r="H146" s="222">
        <v>1864</v>
      </c>
      <c r="I146" s="223"/>
      <c r="J146" s="224"/>
      <c r="K146" s="225">
        <f>ROUND(P146*H146,2)</f>
        <v>0</v>
      </c>
      <c r="L146" s="220" t="s">
        <v>133</v>
      </c>
      <c r="M146" s="226"/>
      <c r="N146" s="227" t="s">
        <v>1</v>
      </c>
      <c r="O146" s="196" t="s">
        <v>41</v>
      </c>
      <c r="P146" s="197">
        <f>I146+J146</f>
        <v>0</v>
      </c>
      <c r="Q146" s="197">
        <f>ROUND(I146*H146,2)</f>
        <v>0</v>
      </c>
      <c r="R146" s="197">
        <f>ROUND(J146*H146,2)</f>
        <v>0</v>
      </c>
      <c r="S146" s="70"/>
      <c r="T146" s="198">
        <f>S146*H146</f>
        <v>0</v>
      </c>
      <c r="U146" s="198">
        <v>1.8000000000000001E-4</v>
      </c>
      <c r="V146" s="198">
        <f>U146*H146</f>
        <v>0.33552000000000004</v>
      </c>
      <c r="W146" s="198">
        <v>0</v>
      </c>
      <c r="X146" s="199">
        <f>W146*H146</f>
        <v>0</v>
      </c>
      <c r="Y146" s="33"/>
      <c r="Z146" s="33"/>
      <c r="AA146" s="33"/>
      <c r="AB146" s="33"/>
      <c r="AC146" s="33"/>
      <c r="AD146" s="33"/>
      <c r="AE146" s="33"/>
      <c r="AR146" s="200" t="s">
        <v>161</v>
      </c>
      <c r="AT146" s="200" t="s">
        <v>193</v>
      </c>
      <c r="AU146" s="200" t="s">
        <v>88</v>
      </c>
      <c r="AY146" s="16" t="s">
        <v>126</v>
      </c>
      <c r="BE146" s="201">
        <f>IF(O146="základní",K146,0)</f>
        <v>0</v>
      </c>
      <c r="BF146" s="201">
        <f>IF(O146="snížená",K146,0)</f>
        <v>0</v>
      </c>
      <c r="BG146" s="201">
        <f>IF(O146="zákl. přenesená",K146,0)</f>
        <v>0</v>
      </c>
      <c r="BH146" s="201">
        <f>IF(O146="sníž. přenesená",K146,0)</f>
        <v>0</v>
      </c>
      <c r="BI146" s="201">
        <f>IF(O146="nulová",K146,0)</f>
        <v>0</v>
      </c>
      <c r="BJ146" s="16" t="s">
        <v>86</v>
      </c>
      <c r="BK146" s="201">
        <f>ROUND(P146*H146,2)</f>
        <v>0</v>
      </c>
      <c r="BL146" s="16" t="s">
        <v>134</v>
      </c>
      <c r="BM146" s="200" t="s">
        <v>207</v>
      </c>
    </row>
    <row r="147" spans="1:65" s="2" customFormat="1" ht="90" customHeight="1">
      <c r="A147" s="33"/>
      <c r="B147" s="34"/>
      <c r="C147" s="188" t="s">
        <v>208</v>
      </c>
      <c r="D147" s="188" t="s">
        <v>129</v>
      </c>
      <c r="E147" s="189" t="s">
        <v>209</v>
      </c>
      <c r="F147" s="190" t="s">
        <v>210</v>
      </c>
      <c r="G147" s="191" t="s">
        <v>164</v>
      </c>
      <c r="H147" s="192">
        <v>1450</v>
      </c>
      <c r="I147" s="193"/>
      <c r="J147" s="193"/>
      <c r="K147" s="194">
        <f>ROUND(P147*H147,2)</f>
        <v>0</v>
      </c>
      <c r="L147" s="190" t="s">
        <v>133</v>
      </c>
      <c r="M147" s="38"/>
      <c r="N147" s="195" t="s">
        <v>1</v>
      </c>
      <c r="O147" s="196" t="s">
        <v>41</v>
      </c>
      <c r="P147" s="197">
        <f>I147+J147</f>
        <v>0</v>
      </c>
      <c r="Q147" s="197">
        <f>ROUND(I147*H147,2)</f>
        <v>0</v>
      </c>
      <c r="R147" s="197">
        <f>ROUND(J147*H147,2)</f>
        <v>0</v>
      </c>
      <c r="S147" s="70"/>
      <c r="T147" s="198">
        <f>S147*H147</f>
        <v>0</v>
      </c>
      <c r="U147" s="198">
        <v>0</v>
      </c>
      <c r="V147" s="198">
        <f>U147*H147</f>
        <v>0</v>
      </c>
      <c r="W147" s="198">
        <v>0</v>
      </c>
      <c r="X147" s="199">
        <f>W147*H147</f>
        <v>0</v>
      </c>
      <c r="Y147" s="33"/>
      <c r="Z147" s="33"/>
      <c r="AA147" s="33"/>
      <c r="AB147" s="33"/>
      <c r="AC147" s="33"/>
      <c r="AD147" s="33"/>
      <c r="AE147" s="33"/>
      <c r="AR147" s="200" t="s">
        <v>134</v>
      </c>
      <c r="AT147" s="200" t="s">
        <v>129</v>
      </c>
      <c r="AU147" s="200" t="s">
        <v>88</v>
      </c>
      <c r="AY147" s="16" t="s">
        <v>126</v>
      </c>
      <c r="BE147" s="201">
        <f>IF(O147="základní",K147,0)</f>
        <v>0</v>
      </c>
      <c r="BF147" s="201">
        <f>IF(O147="snížená",K147,0)</f>
        <v>0</v>
      </c>
      <c r="BG147" s="201">
        <f>IF(O147="zákl. přenesená",K147,0)</f>
        <v>0</v>
      </c>
      <c r="BH147" s="201">
        <f>IF(O147="sníž. přenesená",K147,0)</f>
        <v>0</v>
      </c>
      <c r="BI147" s="201">
        <f>IF(O147="nulová",K147,0)</f>
        <v>0</v>
      </c>
      <c r="BJ147" s="16" t="s">
        <v>86</v>
      </c>
      <c r="BK147" s="201">
        <f>ROUND(P147*H147,2)</f>
        <v>0</v>
      </c>
      <c r="BL147" s="16" t="s">
        <v>134</v>
      </c>
      <c r="BM147" s="200" t="s">
        <v>211</v>
      </c>
    </row>
    <row r="148" spans="1:65" s="2" customFormat="1" ht="19.5">
      <c r="A148" s="33"/>
      <c r="B148" s="34"/>
      <c r="C148" s="35"/>
      <c r="D148" s="202" t="s">
        <v>151</v>
      </c>
      <c r="E148" s="35"/>
      <c r="F148" s="203" t="s">
        <v>166</v>
      </c>
      <c r="G148" s="35"/>
      <c r="H148" s="35"/>
      <c r="I148" s="204"/>
      <c r="J148" s="204"/>
      <c r="K148" s="35"/>
      <c r="L148" s="35"/>
      <c r="M148" s="38"/>
      <c r="N148" s="205"/>
      <c r="O148" s="206"/>
      <c r="P148" s="70"/>
      <c r="Q148" s="70"/>
      <c r="R148" s="70"/>
      <c r="S148" s="70"/>
      <c r="T148" s="70"/>
      <c r="U148" s="70"/>
      <c r="V148" s="70"/>
      <c r="W148" s="70"/>
      <c r="X148" s="71"/>
      <c r="Y148" s="33"/>
      <c r="Z148" s="33"/>
      <c r="AA148" s="33"/>
      <c r="AB148" s="33"/>
      <c r="AC148" s="33"/>
      <c r="AD148" s="33"/>
      <c r="AE148" s="33"/>
      <c r="AT148" s="16" t="s">
        <v>151</v>
      </c>
      <c r="AU148" s="16" t="s">
        <v>88</v>
      </c>
    </row>
    <row r="149" spans="1:65" s="2" customFormat="1" ht="90" customHeight="1">
      <c r="A149" s="33"/>
      <c r="B149" s="34"/>
      <c r="C149" s="188" t="s">
        <v>212</v>
      </c>
      <c r="D149" s="188" t="s">
        <v>129</v>
      </c>
      <c r="E149" s="189" t="s">
        <v>213</v>
      </c>
      <c r="F149" s="190" t="s">
        <v>214</v>
      </c>
      <c r="G149" s="191" t="s">
        <v>164</v>
      </c>
      <c r="H149" s="192">
        <v>1450</v>
      </c>
      <c r="I149" s="193"/>
      <c r="J149" s="193"/>
      <c r="K149" s="194">
        <f>ROUND(P149*H149,2)</f>
        <v>0</v>
      </c>
      <c r="L149" s="190" t="s">
        <v>133</v>
      </c>
      <c r="M149" s="38"/>
      <c r="N149" s="195" t="s">
        <v>1</v>
      </c>
      <c r="O149" s="196" t="s">
        <v>41</v>
      </c>
      <c r="P149" s="197">
        <f>I149+J149</f>
        <v>0</v>
      </c>
      <c r="Q149" s="197">
        <f>ROUND(I149*H149,2)</f>
        <v>0</v>
      </c>
      <c r="R149" s="197">
        <f>ROUND(J149*H149,2)</f>
        <v>0</v>
      </c>
      <c r="S149" s="70"/>
      <c r="T149" s="198">
        <f>S149*H149</f>
        <v>0</v>
      </c>
      <c r="U149" s="198">
        <v>0</v>
      </c>
      <c r="V149" s="198">
        <f>U149*H149</f>
        <v>0</v>
      </c>
      <c r="W149" s="198">
        <v>0</v>
      </c>
      <c r="X149" s="199">
        <f>W149*H149</f>
        <v>0</v>
      </c>
      <c r="Y149" s="33"/>
      <c r="Z149" s="33"/>
      <c r="AA149" s="33"/>
      <c r="AB149" s="33"/>
      <c r="AC149" s="33"/>
      <c r="AD149" s="33"/>
      <c r="AE149" s="33"/>
      <c r="AR149" s="200" t="s">
        <v>134</v>
      </c>
      <c r="AT149" s="200" t="s">
        <v>129</v>
      </c>
      <c r="AU149" s="200" t="s">
        <v>88</v>
      </c>
      <c r="AY149" s="16" t="s">
        <v>126</v>
      </c>
      <c r="BE149" s="201">
        <f>IF(O149="základní",K149,0)</f>
        <v>0</v>
      </c>
      <c r="BF149" s="201">
        <f>IF(O149="snížená",K149,0)</f>
        <v>0</v>
      </c>
      <c r="BG149" s="201">
        <f>IF(O149="zákl. přenesená",K149,0)</f>
        <v>0</v>
      </c>
      <c r="BH149" s="201">
        <f>IF(O149="sníž. přenesená",K149,0)</f>
        <v>0</v>
      </c>
      <c r="BI149" s="201">
        <f>IF(O149="nulová",K149,0)</f>
        <v>0</v>
      </c>
      <c r="BJ149" s="16" t="s">
        <v>86</v>
      </c>
      <c r="BK149" s="201">
        <f>ROUND(P149*H149,2)</f>
        <v>0</v>
      </c>
      <c r="BL149" s="16" t="s">
        <v>134</v>
      </c>
      <c r="BM149" s="200" t="s">
        <v>215</v>
      </c>
    </row>
    <row r="150" spans="1:65" s="2" customFormat="1" ht="19.5">
      <c r="A150" s="33"/>
      <c r="B150" s="34"/>
      <c r="C150" s="35"/>
      <c r="D150" s="202" t="s">
        <v>151</v>
      </c>
      <c r="E150" s="35"/>
      <c r="F150" s="203" t="s">
        <v>166</v>
      </c>
      <c r="G150" s="35"/>
      <c r="H150" s="35"/>
      <c r="I150" s="204"/>
      <c r="J150" s="204"/>
      <c r="K150" s="35"/>
      <c r="L150" s="35"/>
      <c r="M150" s="38"/>
      <c r="N150" s="205"/>
      <c r="O150" s="206"/>
      <c r="P150" s="70"/>
      <c r="Q150" s="70"/>
      <c r="R150" s="70"/>
      <c r="S150" s="70"/>
      <c r="T150" s="70"/>
      <c r="U150" s="70"/>
      <c r="V150" s="70"/>
      <c r="W150" s="70"/>
      <c r="X150" s="71"/>
      <c r="Y150" s="33"/>
      <c r="Z150" s="33"/>
      <c r="AA150" s="33"/>
      <c r="AB150" s="33"/>
      <c r="AC150" s="33"/>
      <c r="AD150" s="33"/>
      <c r="AE150" s="33"/>
      <c r="AT150" s="16" t="s">
        <v>151</v>
      </c>
      <c r="AU150" s="16" t="s">
        <v>88</v>
      </c>
    </row>
    <row r="151" spans="1:65" s="2" customFormat="1" ht="55.5" customHeight="1">
      <c r="A151" s="33"/>
      <c r="B151" s="34"/>
      <c r="C151" s="188" t="s">
        <v>216</v>
      </c>
      <c r="D151" s="188" t="s">
        <v>129</v>
      </c>
      <c r="E151" s="189" t="s">
        <v>217</v>
      </c>
      <c r="F151" s="190" t="s">
        <v>218</v>
      </c>
      <c r="G151" s="191" t="s">
        <v>132</v>
      </c>
      <c r="H151" s="192">
        <v>2125</v>
      </c>
      <c r="I151" s="193"/>
      <c r="J151" s="193"/>
      <c r="K151" s="194">
        <f>ROUND(P151*H151,2)</f>
        <v>0</v>
      </c>
      <c r="L151" s="190" t="s">
        <v>133</v>
      </c>
      <c r="M151" s="38"/>
      <c r="N151" s="195" t="s">
        <v>1</v>
      </c>
      <c r="O151" s="196" t="s">
        <v>41</v>
      </c>
      <c r="P151" s="197">
        <f>I151+J151</f>
        <v>0</v>
      </c>
      <c r="Q151" s="197">
        <f>ROUND(I151*H151,2)</f>
        <v>0</v>
      </c>
      <c r="R151" s="197">
        <f>ROUND(J151*H151,2)</f>
        <v>0</v>
      </c>
      <c r="S151" s="70"/>
      <c r="T151" s="198">
        <f>S151*H151</f>
        <v>0</v>
      </c>
      <c r="U151" s="198">
        <v>0</v>
      </c>
      <c r="V151" s="198">
        <f>U151*H151</f>
        <v>0</v>
      </c>
      <c r="W151" s="198">
        <v>0</v>
      </c>
      <c r="X151" s="199">
        <f>W151*H151</f>
        <v>0</v>
      </c>
      <c r="Y151" s="33"/>
      <c r="Z151" s="33"/>
      <c r="AA151" s="33"/>
      <c r="AB151" s="33"/>
      <c r="AC151" s="33"/>
      <c r="AD151" s="33"/>
      <c r="AE151" s="33"/>
      <c r="AR151" s="200" t="s">
        <v>134</v>
      </c>
      <c r="AT151" s="200" t="s">
        <v>129</v>
      </c>
      <c r="AU151" s="200" t="s">
        <v>88</v>
      </c>
      <c r="AY151" s="16" t="s">
        <v>126</v>
      </c>
      <c r="BE151" s="201">
        <f>IF(O151="základní",K151,0)</f>
        <v>0</v>
      </c>
      <c r="BF151" s="201">
        <f>IF(O151="snížená",K151,0)</f>
        <v>0</v>
      </c>
      <c r="BG151" s="201">
        <f>IF(O151="zákl. přenesená",K151,0)</f>
        <v>0</v>
      </c>
      <c r="BH151" s="201">
        <f>IF(O151="sníž. přenesená",K151,0)</f>
        <v>0</v>
      </c>
      <c r="BI151" s="201">
        <f>IF(O151="nulová",K151,0)</f>
        <v>0</v>
      </c>
      <c r="BJ151" s="16" t="s">
        <v>86</v>
      </c>
      <c r="BK151" s="201">
        <f>ROUND(P151*H151,2)</f>
        <v>0</v>
      </c>
      <c r="BL151" s="16" t="s">
        <v>134</v>
      </c>
      <c r="BM151" s="200" t="s">
        <v>219</v>
      </c>
    </row>
    <row r="152" spans="1:65" s="12" customFormat="1" ht="25.9" customHeight="1">
      <c r="B152" s="171"/>
      <c r="C152" s="172"/>
      <c r="D152" s="173" t="s">
        <v>77</v>
      </c>
      <c r="E152" s="174" t="s">
        <v>220</v>
      </c>
      <c r="F152" s="174" t="s">
        <v>221</v>
      </c>
      <c r="G152" s="172"/>
      <c r="H152" s="172"/>
      <c r="I152" s="175"/>
      <c r="J152" s="175"/>
      <c r="K152" s="176">
        <f>BK152</f>
        <v>0</v>
      </c>
      <c r="L152" s="172"/>
      <c r="M152" s="177"/>
      <c r="N152" s="178"/>
      <c r="O152" s="179"/>
      <c r="P152" s="179"/>
      <c r="Q152" s="180">
        <f>SUM(Q153:Q183)</f>
        <v>0</v>
      </c>
      <c r="R152" s="180">
        <f>SUM(R153:R183)</f>
        <v>0</v>
      </c>
      <c r="S152" s="179"/>
      <c r="T152" s="181">
        <f>SUM(T153:T183)</f>
        <v>0</v>
      </c>
      <c r="U152" s="179"/>
      <c r="V152" s="181">
        <f>SUM(V153:V183)</f>
        <v>0</v>
      </c>
      <c r="W152" s="179"/>
      <c r="X152" s="182">
        <f>SUM(X153:X183)</f>
        <v>0</v>
      </c>
      <c r="AR152" s="183" t="s">
        <v>134</v>
      </c>
      <c r="AT152" s="184" t="s">
        <v>77</v>
      </c>
      <c r="AU152" s="184" t="s">
        <v>78</v>
      </c>
      <c r="AY152" s="183" t="s">
        <v>126</v>
      </c>
      <c r="BK152" s="185">
        <f>SUM(BK153:BK183)</f>
        <v>0</v>
      </c>
    </row>
    <row r="153" spans="1:65" s="2" customFormat="1" ht="24.2" customHeight="1">
      <c r="A153" s="33"/>
      <c r="B153" s="34"/>
      <c r="C153" s="188" t="s">
        <v>222</v>
      </c>
      <c r="D153" s="188" t="s">
        <v>129</v>
      </c>
      <c r="E153" s="189" t="s">
        <v>223</v>
      </c>
      <c r="F153" s="190" t="s">
        <v>224</v>
      </c>
      <c r="G153" s="191" t="s">
        <v>172</v>
      </c>
      <c r="H153" s="192">
        <v>30</v>
      </c>
      <c r="I153" s="193"/>
      <c r="J153" s="193"/>
      <c r="K153" s="194">
        <f>ROUND(P153*H153,2)</f>
        <v>0</v>
      </c>
      <c r="L153" s="190" t="s">
        <v>133</v>
      </c>
      <c r="M153" s="38"/>
      <c r="N153" s="195" t="s">
        <v>1</v>
      </c>
      <c r="O153" s="196" t="s">
        <v>41</v>
      </c>
      <c r="P153" s="197">
        <f>I153+J153</f>
        <v>0</v>
      </c>
      <c r="Q153" s="197">
        <f>ROUND(I153*H153,2)</f>
        <v>0</v>
      </c>
      <c r="R153" s="197">
        <f>ROUND(J153*H153,2)</f>
        <v>0</v>
      </c>
      <c r="S153" s="70"/>
      <c r="T153" s="198">
        <f>S153*H153</f>
        <v>0</v>
      </c>
      <c r="U153" s="198">
        <v>0</v>
      </c>
      <c r="V153" s="198">
        <f>U153*H153</f>
        <v>0</v>
      </c>
      <c r="W153" s="198">
        <v>0</v>
      </c>
      <c r="X153" s="199">
        <f>W153*H153</f>
        <v>0</v>
      </c>
      <c r="Y153" s="33"/>
      <c r="Z153" s="33"/>
      <c r="AA153" s="33"/>
      <c r="AB153" s="33"/>
      <c r="AC153" s="33"/>
      <c r="AD153" s="33"/>
      <c r="AE153" s="33"/>
      <c r="AR153" s="200" t="s">
        <v>225</v>
      </c>
      <c r="AT153" s="200" t="s">
        <v>129</v>
      </c>
      <c r="AU153" s="200" t="s">
        <v>86</v>
      </c>
      <c r="AY153" s="16" t="s">
        <v>126</v>
      </c>
      <c r="BE153" s="201">
        <f>IF(O153="základní",K153,0)</f>
        <v>0</v>
      </c>
      <c r="BF153" s="201">
        <f>IF(O153="snížená",K153,0)</f>
        <v>0</v>
      </c>
      <c r="BG153" s="201">
        <f>IF(O153="zákl. přenesená",K153,0)</f>
        <v>0</v>
      </c>
      <c r="BH153" s="201">
        <f>IF(O153="sníž. přenesená",K153,0)</f>
        <v>0</v>
      </c>
      <c r="BI153" s="201">
        <f>IF(O153="nulová",K153,0)</f>
        <v>0</v>
      </c>
      <c r="BJ153" s="16" t="s">
        <v>86</v>
      </c>
      <c r="BK153" s="201">
        <f>ROUND(P153*H153,2)</f>
        <v>0</v>
      </c>
      <c r="BL153" s="16" t="s">
        <v>225</v>
      </c>
      <c r="BM153" s="200" t="s">
        <v>226</v>
      </c>
    </row>
    <row r="154" spans="1:65" s="13" customFormat="1" ht="11.25">
      <c r="B154" s="207"/>
      <c r="C154" s="208"/>
      <c r="D154" s="202" t="s">
        <v>167</v>
      </c>
      <c r="E154" s="209" t="s">
        <v>1</v>
      </c>
      <c r="F154" s="210" t="s">
        <v>227</v>
      </c>
      <c r="G154" s="208"/>
      <c r="H154" s="211">
        <v>30</v>
      </c>
      <c r="I154" s="212"/>
      <c r="J154" s="212"/>
      <c r="K154" s="208"/>
      <c r="L154" s="208"/>
      <c r="M154" s="213"/>
      <c r="N154" s="214"/>
      <c r="O154" s="215"/>
      <c r="P154" s="215"/>
      <c r="Q154" s="215"/>
      <c r="R154" s="215"/>
      <c r="S154" s="215"/>
      <c r="T154" s="215"/>
      <c r="U154" s="215"/>
      <c r="V154" s="215"/>
      <c r="W154" s="215"/>
      <c r="X154" s="216"/>
      <c r="AT154" s="217" t="s">
        <v>167</v>
      </c>
      <c r="AU154" s="217" t="s">
        <v>86</v>
      </c>
      <c r="AV154" s="13" t="s">
        <v>88</v>
      </c>
      <c r="AW154" s="13" t="s">
        <v>5</v>
      </c>
      <c r="AX154" s="13" t="s">
        <v>86</v>
      </c>
      <c r="AY154" s="217" t="s">
        <v>126</v>
      </c>
    </row>
    <row r="155" spans="1:65" s="2" customFormat="1" ht="24.2" customHeight="1">
      <c r="A155" s="33"/>
      <c r="B155" s="34"/>
      <c r="C155" s="188" t="s">
        <v>8</v>
      </c>
      <c r="D155" s="188" t="s">
        <v>129</v>
      </c>
      <c r="E155" s="189" t="s">
        <v>228</v>
      </c>
      <c r="F155" s="190" t="s">
        <v>229</v>
      </c>
      <c r="G155" s="191" t="s">
        <v>172</v>
      </c>
      <c r="H155" s="192">
        <v>1</v>
      </c>
      <c r="I155" s="193"/>
      <c r="J155" s="193"/>
      <c r="K155" s="194">
        <f>ROUND(P155*H155,2)</f>
        <v>0</v>
      </c>
      <c r="L155" s="190" t="s">
        <v>133</v>
      </c>
      <c r="M155" s="38"/>
      <c r="N155" s="195" t="s">
        <v>1</v>
      </c>
      <c r="O155" s="196" t="s">
        <v>41</v>
      </c>
      <c r="P155" s="197">
        <f>I155+J155</f>
        <v>0</v>
      </c>
      <c r="Q155" s="197">
        <f>ROUND(I155*H155,2)</f>
        <v>0</v>
      </c>
      <c r="R155" s="197">
        <f>ROUND(J155*H155,2)</f>
        <v>0</v>
      </c>
      <c r="S155" s="70"/>
      <c r="T155" s="198">
        <f>S155*H155</f>
        <v>0</v>
      </c>
      <c r="U155" s="198">
        <v>0</v>
      </c>
      <c r="V155" s="198">
        <f>U155*H155</f>
        <v>0</v>
      </c>
      <c r="W155" s="198">
        <v>0</v>
      </c>
      <c r="X155" s="199">
        <f>W155*H155</f>
        <v>0</v>
      </c>
      <c r="Y155" s="33"/>
      <c r="Z155" s="33"/>
      <c r="AA155" s="33"/>
      <c r="AB155" s="33"/>
      <c r="AC155" s="33"/>
      <c r="AD155" s="33"/>
      <c r="AE155" s="33"/>
      <c r="AR155" s="200" t="s">
        <v>225</v>
      </c>
      <c r="AT155" s="200" t="s">
        <v>129</v>
      </c>
      <c r="AU155" s="200" t="s">
        <v>86</v>
      </c>
      <c r="AY155" s="16" t="s">
        <v>126</v>
      </c>
      <c r="BE155" s="201">
        <f>IF(O155="základní",K155,0)</f>
        <v>0</v>
      </c>
      <c r="BF155" s="201">
        <f>IF(O155="snížená",K155,0)</f>
        <v>0</v>
      </c>
      <c r="BG155" s="201">
        <f>IF(O155="zákl. přenesená",K155,0)</f>
        <v>0</v>
      </c>
      <c r="BH155" s="201">
        <f>IF(O155="sníž. přenesená",K155,0)</f>
        <v>0</v>
      </c>
      <c r="BI155" s="201">
        <f>IF(O155="nulová",K155,0)</f>
        <v>0</v>
      </c>
      <c r="BJ155" s="16" t="s">
        <v>86</v>
      </c>
      <c r="BK155" s="201">
        <f>ROUND(P155*H155,2)</f>
        <v>0</v>
      </c>
      <c r="BL155" s="16" t="s">
        <v>225</v>
      </c>
      <c r="BM155" s="200" t="s">
        <v>230</v>
      </c>
    </row>
    <row r="156" spans="1:65" s="2" customFormat="1" ht="44.25" customHeight="1">
      <c r="A156" s="33"/>
      <c r="B156" s="34"/>
      <c r="C156" s="188" t="s">
        <v>231</v>
      </c>
      <c r="D156" s="188" t="s">
        <v>129</v>
      </c>
      <c r="E156" s="189" t="s">
        <v>232</v>
      </c>
      <c r="F156" s="190" t="s">
        <v>233</v>
      </c>
      <c r="G156" s="191" t="s">
        <v>172</v>
      </c>
      <c r="H156" s="192">
        <v>1</v>
      </c>
      <c r="I156" s="193"/>
      <c r="J156" s="193"/>
      <c r="K156" s="194">
        <f>ROUND(P156*H156,2)</f>
        <v>0</v>
      </c>
      <c r="L156" s="190" t="s">
        <v>133</v>
      </c>
      <c r="M156" s="38"/>
      <c r="N156" s="195" t="s">
        <v>1</v>
      </c>
      <c r="O156" s="196" t="s">
        <v>41</v>
      </c>
      <c r="P156" s="197">
        <f>I156+J156</f>
        <v>0</v>
      </c>
      <c r="Q156" s="197">
        <f>ROUND(I156*H156,2)</f>
        <v>0</v>
      </c>
      <c r="R156" s="197">
        <f>ROUND(J156*H156,2)</f>
        <v>0</v>
      </c>
      <c r="S156" s="70"/>
      <c r="T156" s="198">
        <f>S156*H156</f>
        <v>0</v>
      </c>
      <c r="U156" s="198">
        <v>0</v>
      </c>
      <c r="V156" s="198">
        <f>U156*H156</f>
        <v>0</v>
      </c>
      <c r="W156" s="198">
        <v>0</v>
      </c>
      <c r="X156" s="199">
        <f>W156*H156</f>
        <v>0</v>
      </c>
      <c r="Y156" s="33"/>
      <c r="Z156" s="33"/>
      <c r="AA156" s="33"/>
      <c r="AB156" s="33"/>
      <c r="AC156" s="33"/>
      <c r="AD156" s="33"/>
      <c r="AE156" s="33"/>
      <c r="AR156" s="200" t="s">
        <v>225</v>
      </c>
      <c r="AT156" s="200" t="s">
        <v>129</v>
      </c>
      <c r="AU156" s="200" t="s">
        <v>86</v>
      </c>
      <c r="AY156" s="16" t="s">
        <v>126</v>
      </c>
      <c r="BE156" s="201">
        <f>IF(O156="základní",K156,0)</f>
        <v>0</v>
      </c>
      <c r="BF156" s="201">
        <f>IF(O156="snížená",K156,0)</f>
        <v>0</v>
      </c>
      <c r="BG156" s="201">
        <f>IF(O156="zákl. přenesená",K156,0)</f>
        <v>0</v>
      </c>
      <c r="BH156" s="201">
        <f>IF(O156="sníž. přenesená",K156,0)</f>
        <v>0</v>
      </c>
      <c r="BI156" s="201">
        <f>IF(O156="nulová",K156,0)</f>
        <v>0</v>
      </c>
      <c r="BJ156" s="16" t="s">
        <v>86</v>
      </c>
      <c r="BK156" s="201">
        <f>ROUND(P156*H156,2)</f>
        <v>0</v>
      </c>
      <c r="BL156" s="16" t="s">
        <v>225</v>
      </c>
      <c r="BM156" s="200" t="s">
        <v>234</v>
      </c>
    </row>
    <row r="157" spans="1:65" s="2" customFormat="1" ht="55.5" customHeight="1">
      <c r="A157" s="33"/>
      <c r="B157" s="34"/>
      <c r="C157" s="188" t="s">
        <v>235</v>
      </c>
      <c r="D157" s="188" t="s">
        <v>129</v>
      </c>
      <c r="E157" s="189" t="s">
        <v>236</v>
      </c>
      <c r="F157" s="190" t="s">
        <v>237</v>
      </c>
      <c r="G157" s="191" t="s">
        <v>172</v>
      </c>
      <c r="H157" s="192">
        <v>30</v>
      </c>
      <c r="I157" s="193"/>
      <c r="J157" s="193"/>
      <c r="K157" s="194">
        <f>ROUND(P157*H157,2)</f>
        <v>0</v>
      </c>
      <c r="L157" s="190" t="s">
        <v>133</v>
      </c>
      <c r="M157" s="38"/>
      <c r="N157" s="195" t="s">
        <v>1</v>
      </c>
      <c r="O157" s="196" t="s">
        <v>41</v>
      </c>
      <c r="P157" s="197">
        <f>I157+J157</f>
        <v>0</v>
      </c>
      <c r="Q157" s="197">
        <f>ROUND(I157*H157,2)</f>
        <v>0</v>
      </c>
      <c r="R157" s="197">
        <f>ROUND(J157*H157,2)</f>
        <v>0</v>
      </c>
      <c r="S157" s="70"/>
      <c r="T157" s="198">
        <f>S157*H157</f>
        <v>0</v>
      </c>
      <c r="U157" s="198">
        <v>0</v>
      </c>
      <c r="V157" s="198">
        <f>U157*H157</f>
        <v>0</v>
      </c>
      <c r="W157" s="198">
        <v>0</v>
      </c>
      <c r="X157" s="199">
        <f>W157*H157</f>
        <v>0</v>
      </c>
      <c r="Y157" s="33"/>
      <c r="Z157" s="33"/>
      <c r="AA157" s="33"/>
      <c r="AB157" s="33"/>
      <c r="AC157" s="33"/>
      <c r="AD157" s="33"/>
      <c r="AE157" s="33"/>
      <c r="AR157" s="200" t="s">
        <v>225</v>
      </c>
      <c r="AT157" s="200" t="s">
        <v>129</v>
      </c>
      <c r="AU157" s="200" t="s">
        <v>86</v>
      </c>
      <c r="AY157" s="16" t="s">
        <v>126</v>
      </c>
      <c r="BE157" s="201">
        <f>IF(O157="základní",K157,0)</f>
        <v>0</v>
      </c>
      <c r="BF157" s="201">
        <f>IF(O157="snížená",K157,0)</f>
        <v>0</v>
      </c>
      <c r="BG157" s="201">
        <f>IF(O157="zákl. přenesená",K157,0)</f>
        <v>0</v>
      </c>
      <c r="BH157" s="201">
        <f>IF(O157="sníž. přenesená",K157,0)</f>
        <v>0</v>
      </c>
      <c r="BI157" s="201">
        <f>IF(O157="nulová",K157,0)</f>
        <v>0</v>
      </c>
      <c r="BJ157" s="16" t="s">
        <v>86</v>
      </c>
      <c r="BK157" s="201">
        <f>ROUND(P157*H157,2)</f>
        <v>0</v>
      </c>
      <c r="BL157" s="16" t="s">
        <v>225</v>
      </c>
      <c r="BM157" s="200" t="s">
        <v>238</v>
      </c>
    </row>
    <row r="158" spans="1:65" s="13" customFormat="1" ht="11.25">
      <c r="B158" s="207"/>
      <c r="C158" s="208"/>
      <c r="D158" s="202" t="s">
        <v>167</v>
      </c>
      <c r="E158" s="209" t="s">
        <v>1</v>
      </c>
      <c r="F158" s="210" t="s">
        <v>227</v>
      </c>
      <c r="G158" s="208"/>
      <c r="H158" s="211">
        <v>30</v>
      </c>
      <c r="I158" s="212"/>
      <c r="J158" s="212"/>
      <c r="K158" s="208"/>
      <c r="L158" s="208"/>
      <c r="M158" s="213"/>
      <c r="N158" s="214"/>
      <c r="O158" s="215"/>
      <c r="P158" s="215"/>
      <c r="Q158" s="215"/>
      <c r="R158" s="215"/>
      <c r="S158" s="215"/>
      <c r="T158" s="215"/>
      <c r="U158" s="215"/>
      <c r="V158" s="215"/>
      <c r="W158" s="215"/>
      <c r="X158" s="216"/>
      <c r="AT158" s="217" t="s">
        <v>167</v>
      </c>
      <c r="AU158" s="217" t="s">
        <v>86</v>
      </c>
      <c r="AV158" s="13" t="s">
        <v>88</v>
      </c>
      <c r="AW158" s="13" t="s">
        <v>5</v>
      </c>
      <c r="AX158" s="13" t="s">
        <v>86</v>
      </c>
      <c r="AY158" s="217" t="s">
        <v>126</v>
      </c>
    </row>
    <row r="159" spans="1:65" s="2" customFormat="1" ht="33" customHeight="1">
      <c r="A159" s="33"/>
      <c r="B159" s="34"/>
      <c r="C159" s="188" t="s">
        <v>239</v>
      </c>
      <c r="D159" s="188" t="s">
        <v>129</v>
      </c>
      <c r="E159" s="189" t="s">
        <v>240</v>
      </c>
      <c r="F159" s="190" t="s">
        <v>241</v>
      </c>
      <c r="G159" s="191" t="s">
        <v>172</v>
      </c>
      <c r="H159" s="192">
        <v>4</v>
      </c>
      <c r="I159" s="193"/>
      <c r="J159" s="193"/>
      <c r="K159" s="194">
        <f>ROUND(P159*H159,2)</f>
        <v>0</v>
      </c>
      <c r="L159" s="190" t="s">
        <v>133</v>
      </c>
      <c r="M159" s="38"/>
      <c r="N159" s="195" t="s">
        <v>1</v>
      </c>
      <c r="O159" s="196" t="s">
        <v>41</v>
      </c>
      <c r="P159" s="197">
        <f>I159+J159</f>
        <v>0</v>
      </c>
      <c r="Q159" s="197">
        <f>ROUND(I159*H159,2)</f>
        <v>0</v>
      </c>
      <c r="R159" s="197">
        <f>ROUND(J159*H159,2)</f>
        <v>0</v>
      </c>
      <c r="S159" s="70"/>
      <c r="T159" s="198">
        <f>S159*H159</f>
        <v>0</v>
      </c>
      <c r="U159" s="198">
        <v>0</v>
      </c>
      <c r="V159" s="198">
        <f>U159*H159</f>
        <v>0</v>
      </c>
      <c r="W159" s="198">
        <v>0</v>
      </c>
      <c r="X159" s="199">
        <f>W159*H159</f>
        <v>0</v>
      </c>
      <c r="Y159" s="33"/>
      <c r="Z159" s="33"/>
      <c r="AA159" s="33"/>
      <c r="AB159" s="33"/>
      <c r="AC159" s="33"/>
      <c r="AD159" s="33"/>
      <c r="AE159" s="33"/>
      <c r="AR159" s="200" t="s">
        <v>225</v>
      </c>
      <c r="AT159" s="200" t="s">
        <v>129</v>
      </c>
      <c r="AU159" s="200" t="s">
        <v>86</v>
      </c>
      <c r="AY159" s="16" t="s">
        <v>126</v>
      </c>
      <c r="BE159" s="201">
        <f>IF(O159="základní",K159,0)</f>
        <v>0</v>
      </c>
      <c r="BF159" s="201">
        <f>IF(O159="snížená",K159,0)</f>
        <v>0</v>
      </c>
      <c r="BG159" s="201">
        <f>IF(O159="zákl. přenesená",K159,0)</f>
        <v>0</v>
      </c>
      <c r="BH159" s="201">
        <f>IF(O159="sníž. přenesená",K159,0)</f>
        <v>0</v>
      </c>
      <c r="BI159" s="201">
        <f>IF(O159="nulová",K159,0)</f>
        <v>0</v>
      </c>
      <c r="BJ159" s="16" t="s">
        <v>86</v>
      </c>
      <c r="BK159" s="201">
        <f>ROUND(P159*H159,2)</f>
        <v>0</v>
      </c>
      <c r="BL159" s="16" t="s">
        <v>225</v>
      </c>
      <c r="BM159" s="200" t="s">
        <v>242</v>
      </c>
    </row>
    <row r="160" spans="1:65" s="13" customFormat="1" ht="11.25">
      <c r="B160" s="207"/>
      <c r="C160" s="208"/>
      <c r="D160" s="202" t="s">
        <v>167</v>
      </c>
      <c r="E160" s="209" t="s">
        <v>1</v>
      </c>
      <c r="F160" s="210" t="s">
        <v>243</v>
      </c>
      <c r="G160" s="208"/>
      <c r="H160" s="211">
        <v>4</v>
      </c>
      <c r="I160" s="212"/>
      <c r="J160" s="212"/>
      <c r="K160" s="208"/>
      <c r="L160" s="208"/>
      <c r="M160" s="213"/>
      <c r="N160" s="214"/>
      <c r="O160" s="215"/>
      <c r="P160" s="215"/>
      <c r="Q160" s="215"/>
      <c r="R160" s="215"/>
      <c r="S160" s="215"/>
      <c r="T160" s="215"/>
      <c r="U160" s="215"/>
      <c r="V160" s="215"/>
      <c r="W160" s="215"/>
      <c r="X160" s="216"/>
      <c r="AT160" s="217" t="s">
        <v>167</v>
      </c>
      <c r="AU160" s="217" t="s">
        <v>86</v>
      </c>
      <c r="AV160" s="13" t="s">
        <v>88</v>
      </c>
      <c r="AW160" s="13" t="s">
        <v>5</v>
      </c>
      <c r="AX160" s="13" t="s">
        <v>86</v>
      </c>
      <c r="AY160" s="217" t="s">
        <v>126</v>
      </c>
    </row>
    <row r="161" spans="1:65" s="2" customFormat="1" ht="24.2" customHeight="1">
      <c r="A161" s="33"/>
      <c r="B161" s="34"/>
      <c r="C161" s="188" t="s">
        <v>244</v>
      </c>
      <c r="D161" s="188" t="s">
        <v>129</v>
      </c>
      <c r="E161" s="189" t="s">
        <v>245</v>
      </c>
      <c r="F161" s="190" t="s">
        <v>246</v>
      </c>
      <c r="G161" s="191" t="s">
        <v>172</v>
      </c>
      <c r="H161" s="192">
        <v>4</v>
      </c>
      <c r="I161" s="193"/>
      <c r="J161" s="193"/>
      <c r="K161" s="194">
        <f>ROUND(P161*H161,2)</f>
        <v>0</v>
      </c>
      <c r="L161" s="190" t="s">
        <v>133</v>
      </c>
      <c r="M161" s="38"/>
      <c r="N161" s="195" t="s">
        <v>1</v>
      </c>
      <c r="O161" s="196" t="s">
        <v>41</v>
      </c>
      <c r="P161" s="197">
        <f>I161+J161</f>
        <v>0</v>
      </c>
      <c r="Q161" s="197">
        <f>ROUND(I161*H161,2)</f>
        <v>0</v>
      </c>
      <c r="R161" s="197">
        <f>ROUND(J161*H161,2)</f>
        <v>0</v>
      </c>
      <c r="S161" s="70"/>
      <c r="T161" s="198">
        <f>S161*H161</f>
        <v>0</v>
      </c>
      <c r="U161" s="198">
        <v>0</v>
      </c>
      <c r="V161" s="198">
        <f>U161*H161</f>
        <v>0</v>
      </c>
      <c r="W161" s="198">
        <v>0</v>
      </c>
      <c r="X161" s="199">
        <f>W161*H161</f>
        <v>0</v>
      </c>
      <c r="Y161" s="33"/>
      <c r="Z161" s="33"/>
      <c r="AA161" s="33"/>
      <c r="AB161" s="33"/>
      <c r="AC161" s="33"/>
      <c r="AD161" s="33"/>
      <c r="AE161" s="33"/>
      <c r="AR161" s="200" t="s">
        <v>225</v>
      </c>
      <c r="AT161" s="200" t="s">
        <v>129</v>
      </c>
      <c r="AU161" s="200" t="s">
        <v>86</v>
      </c>
      <c r="AY161" s="16" t="s">
        <v>126</v>
      </c>
      <c r="BE161" s="201">
        <f>IF(O161="základní",K161,0)</f>
        <v>0</v>
      </c>
      <c r="BF161" s="201">
        <f>IF(O161="snížená",K161,0)</f>
        <v>0</v>
      </c>
      <c r="BG161" s="201">
        <f>IF(O161="zákl. přenesená",K161,0)</f>
        <v>0</v>
      </c>
      <c r="BH161" s="201">
        <f>IF(O161="sníž. přenesená",K161,0)</f>
        <v>0</v>
      </c>
      <c r="BI161" s="201">
        <f>IF(O161="nulová",K161,0)</f>
        <v>0</v>
      </c>
      <c r="BJ161" s="16" t="s">
        <v>86</v>
      </c>
      <c r="BK161" s="201">
        <f>ROUND(P161*H161,2)</f>
        <v>0</v>
      </c>
      <c r="BL161" s="16" t="s">
        <v>225</v>
      </c>
      <c r="BM161" s="200" t="s">
        <v>247</v>
      </c>
    </row>
    <row r="162" spans="1:65" s="13" customFormat="1" ht="11.25">
      <c r="B162" s="207"/>
      <c r="C162" s="208"/>
      <c r="D162" s="202" t="s">
        <v>167</v>
      </c>
      <c r="E162" s="209" t="s">
        <v>1</v>
      </c>
      <c r="F162" s="210" t="s">
        <v>243</v>
      </c>
      <c r="G162" s="208"/>
      <c r="H162" s="211">
        <v>4</v>
      </c>
      <c r="I162" s="212"/>
      <c r="J162" s="212"/>
      <c r="K162" s="208"/>
      <c r="L162" s="208"/>
      <c r="M162" s="213"/>
      <c r="N162" s="214"/>
      <c r="O162" s="215"/>
      <c r="P162" s="215"/>
      <c r="Q162" s="215"/>
      <c r="R162" s="215"/>
      <c r="S162" s="215"/>
      <c r="T162" s="215"/>
      <c r="U162" s="215"/>
      <c r="V162" s="215"/>
      <c r="W162" s="215"/>
      <c r="X162" s="216"/>
      <c r="AT162" s="217" t="s">
        <v>167</v>
      </c>
      <c r="AU162" s="217" t="s">
        <v>86</v>
      </c>
      <c r="AV162" s="13" t="s">
        <v>88</v>
      </c>
      <c r="AW162" s="13" t="s">
        <v>5</v>
      </c>
      <c r="AX162" s="13" t="s">
        <v>86</v>
      </c>
      <c r="AY162" s="217" t="s">
        <v>126</v>
      </c>
    </row>
    <row r="163" spans="1:65" s="2" customFormat="1" ht="49.15" customHeight="1">
      <c r="A163" s="33"/>
      <c r="B163" s="34"/>
      <c r="C163" s="188" t="s">
        <v>248</v>
      </c>
      <c r="D163" s="188" t="s">
        <v>129</v>
      </c>
      <c r="E163" s="189" t="s">
        <v>249</v>
      </c>
      <c r="F163" s="190" t="s">
        <v>250</v>
      </c>
      <c r="G163" s="191" t="s">
        <v>172</v>
      </c>
      <c r="H163" s="192">
        <v>1</v>
      </c>
      <c r="I163" s="193"/>
      <c r="J163" s="193"/>
      <c r="K163" s="194">
        <f>ROUND(P163*H163,2)</f>
        <v>0</v>
      </c>
      <c r="L163" s="190" t="s">
        <v>133</v>
      </c>
      <c r="M163" s="38"/>
      <c r="N163" s="195" t="s">
        <v>1</v>
      </c>
      <c r="O163" s="196" t="s">
        <v>41</v>
      </c>
      <c r="P163" s="197">
        <f>I163+J163</f>
        <v>0</v>
      </c>
      <c r="Q163" s="197">
        <f>ROUND(I163*H163,2)</f>
        <v>0</v>
      </c>
      <c r="R163" s="197">
        <f>ROUND(J163*H163,2)</f>
        <v>0</v>
      </c>
      <c r="S163" s="70"/>
      <c r="T163" s="198">
        <f>S163*H163</f>
        <v>0</v>
      </c>
      <c r="U163" s="198">
        <v>0</v>
      </c>
      <c r="V163" s="198">
        <f>U163*H163</f>
        <v>0</v>
      </c>
      <c r="W163" s="198">
        <v>0</v>
      </c>
      <c r="X163" s="199">
        <f>W163*H163</f>
        <v>0</v>
      </c>
      <c r="Y163" s="33"/>
      <c r="Z163" s="33"/>
      <c r="AA163" s="33"/>
      <c r="AB163" s="33"/>
      <c r="AC163" s="33"/>
      <c r="AD163" s="33"/>
      <c r="AE163" s="33"/>
      <c r="AR163" s="200" t="s">
        <v>225</v>
      </c>
      <c r="AT163" s="200" t="s">
        <v>129</v>
      </c>
      <c r="AU163" s="200" t="s">
        <v>86</v>
      </c>
      <c r="AY163" s="16" t="s">
        <v>126</v>
      </c>
      <c r="BE163" s="201">
        <f>IF(O163="základní",K163,0)</f>
        <v>0</v>
      </c>
      <c r="BF163" s="201">
        <f>IF(O163="snížená",K163,0)</f>
        <v>0</v>
      </c>
      <c r="BG163" s="201">
        <f>IF(O163="zákl. přenesená",K163,0)</f>
        <v>0</v>
      </c>
      <c r="BH163" s="201">
        <f>IF(O163="sníž. přenesená",K163,0)</f>
        <v>0</v>
      </c>
      <c r="BI163" s="201">
        <f>IF(O163="nulová",K163,0)</f>
        <v>0</v>
      </c>
      <c r="BJ163" s="16" t="s">
        <v>86</v>
      </c>
      <c r="BK163" s="201">
        <f>ROUND(P163*H163,2)</f>
        <v>0</v>
      </c>
      <c r="BL163" s="16" t="s">
        <v>225</v>
      </c>
      <c r="BM163" s="200" t="s">
        <v>251</v>
      </c>
    </row>
    <row r="164" spans="1:65" s="2" customFormat="1" ht="44.25" customHeight="1">
      <c r="A164" s="33"/>
      <c r="B164" s="34"/>
      <c r="C164" s="188" t="s">
        <v>252</v>
      </c>
      <c r="D164" s="188" t="s">
        <v>129</v>
      </c>
      <c r="E164" s="189" t="s">
        <v>253</v>
      </c>
      <c r="F164" s="190" t="s">
        <v>254</v>
      </c>
      <c r="G164" s="191" t="s">
        <v>172</v>
      </c>
      <c r="H164" s="192">
        <v>1</v>
      </c>
      <c r="I164" s="193"/>
      <c r="J164" s="193"/>
      <c r="K164" s="194">
        <f>ROUND(P164*H164,2)</f>
        <v>0</v>
      </c>
      <c r="L164" s="190" t="s">
        <v>133</v>
      </c>
      <c r="M164" s="38"/>
      <c r="N164" s="195" t="s">
        <v>1</v>
      </c>
      <c r="O164" s="196" t="s">
        <v>41</v>
      </c>
      <c r="P164" s="197">
        <f>I164+J164</f>
        <v>0</v>
      </c>
      <c r="Q164" s="197">
        <f>ROUND(I164*H164,2)</f>
        <v>0</v>
      </c>
      <c r="R164" s="197">
        <f>ROUND(J164*H164,2)</f>
        <v>0</v>
      </c>
      <c r="S164" s="70"/>
      <c r="T164" s="198">
        <f>S164*H164</f>
        <v>0</v>
      </c>
      <c r="U164" s="198">
        <v>0</v>
      </c>
      <c r="V164" s="198">
        <f>U164*H164</f>
        <v>0</v>
      </c>
      <c r="W164" s="198">
        <v>0</v>
      </c>
      <c r="X164" s="199">
        <f>W164*H164</f>
        <v>0</v>
      </c>
      <c r="Y164" s="33"/>
      <c r="Z164" s="33"/>
      <c r="AA164" s="33"/>
      <c r="AB164" s="33"/>
      <c r="AC164" s="33"/>
      <c r="AD164" s="33"/>
      <c r="AE164" s="33"/>
      <c r="AR164" s="200" t="s">
        <v>225</v>
      </c>
      <c r="AT164" s="200" t="s">
        <v>129</v>
      </c>
      <c r="AU164" s="200" t="s">
        <v>86</v>
      </c>
      <c r="AY164" s="16" t="s">
        <v>126</v>
      </c>
      <c r="BE164" s="201">
        <f>IF(O164="základní",K164,0)</f>
        <v>0</v>
      </c>
      <c r="BF164" s="201">
        <f>IF(O164="snížená",K164,0)</f>
        <v>0</v>
      </c>
      <c r="BG164" s="201">
        <f>IF(O164="zákl. přenesená",K164,0)</f>
        <v>0</v>
      </c>
      <c r="BH164" s="201">
        <f>IF(O164="sníž. přenesená",K164,0)</f>
        <v>0</v>
      </c>
      <c r="BI164" s="201">
        <f>IF(O164="nulová",K164,0)</f>
        <v>0</v>
      </c>
      <c r="BJ164" s="16" t="s">
        <v>86</v>
      </c>
      <c r="BK164" s="201">
        <f>ROUND(P164*H164,2)</f>
        <v>0</v>
      </c>
      <c r="BL164" s="16" t="s">
        <v>225</v>
      </c>
      <c r="BM164" s="200" t="s">
        <v>255</v>
      </c>
    </row>
    <row r="165" spans="1:65" s="2" customFormat="1" ht="114.95" customHeight="1">
      <c r="A165" s="33"/>
      <c r="B165" s="34"/>
      <c r="C165" s="188" t="s">
        <v>256</v>
      </c>
      <c r="D165" s="188" t="s">
        <v>129</v>
      </c>
      <c r="E165" s="189" t="s">
        <v>257</v>
      </c>
      <c r="F165" s="190" t="s">
        <v>258</v>
      </c>
      <c r="G165" s="191" t="s">
        <v>172</v>
      </c>
      <c r="H165" s="192">
        <v>1</v>
      </c>
      <c r="I165" s="193"/>
      <c r="J165" s="193"/>
      <c r="K165" s="194">
        <f>ROUND(P165*H165,2)</f>
        <v>0</v>
      </c>
      <c r="L165" s="190" t="s">
        <v>133</v>
      </c>
      <c r="M165" s="38"/>
      <c r="N165" s="195" t="s">
        <v>1</v>
      </c>
      <c r="O165" s="196" t="s">
        <v>41</v>
      </c>
      <c r="P165" s="197">
        <f>I165+J165</f>
        <v>0</v>
      </c>
      <c r="Q165" s="197">
        <f>ROUND(I165*H165,2)</f>
        <v>0</v>
      </c>
      <c r="R165" s="197">
        <f>ROUND(J165*H165,2)</f>
        <v>0</v>
      </c>
      <c r="S165" s="70"/>
      <c r="T165" s="198">
        <f>S165*H165</f>
        <v>0</v>
      </c>
      <c r="U165" s="198">
        <v>0</v>
      </c>
      <c r="V165" s="198">
        <f>U165*H165</f>
        <v>0</v>
      </c>
      <c r="W165" s="198">
        <v>0</v>
      </c>
      <c r="X165" s="199">
        <f>W165*H165</f>
        <v>0</v>
      </c>
      <c r="Y165" s="33"/>
      <c r="Z165" s="33"/>
      <c r="AA165" s="33"/>
      <c r="AB165" s="33"/>
      <c r="AC165" s="33"/>
      <c r="AD165" s="33"/>
      <c r="AE165" s="33"/>
      <c r="AR165" s="200" t="s">
        <v>225</v>
      </c>
      <c r="AT165" s="200" t="s">
        <v>129</v>
      </c>
      <c r="AU165" s="200" t="s">
        <v>86</v>
      </c>
      <c r="AY165" s="16" t="s">
        <v>126</v>
      </c>
      <c r="BE165" s="201">
        <f>IF(O165="základní",K165,0)</f>
        <v>0</v>
      </c>
      <c r="BF165" s="201">
        <f>IF(O165="snížená",K165,0)</f>
        <v>0</v>
      </c>
      <c r="BG165" s="201">
        <f>IF(O165="zákl. přenesená",K165,0)</f>
        <v>0</v>
      </c>
      <c r="BH165" s="201">
        <f>IF(O165="sníž. přenesená",K165,0)</f>
        <v>0</v>
      </c>
      <c r="BI165" s="201">
        <f>IF(O165="nulová",K165,0)</f>
        <v>0</v>
      </c>
      <c r="BJ165" s="16" t="s">
        <v>86</v>
      </c>
      <c r="BK165" s="201">
        <f>ROUND(P165*H165,2)</f>
        <v>0</v>
      </c>
      <c r="BL165" s="16" t="s">
        <v>225</v>
      </c>
      <c r="BM165" s="200" t="s">
        <v>259</v>
      </c>
    </row>
    <row r="166" spans="1:65" s="2" customFormat="1" ht="19.5">
      <c r="A166" s="33"/>
      <c r="B166" s="34"/>
      <c r="C166" s="35"/>
      <c r="D166" s="202" t="s">
        <v>151</v>
      </c>
      <c r="E166" s="35"/>
      <c r="F166" s="203" t="s">
        <v>260</v>
      </c>
      <c r="G166" s="35"/>
      <c r="H166" s="35"/>
      <c r="I166" s="204"/>
      <c r="J166" s="204"/>
      <c r="K166" s="35"/>
      <c r="L166" s="35"/>
      <c r="M166" s="38"/>
      <c r="N166" s="205"/>
      <c r="O166" s="206"/>
      <c r="P166" s="70"/>
      <c r="Q166" s="70"/>
      <c r="R166" s="70"/>
      <c r="S166" s="70"/>
      <c r="T166" s="70"/>
      <c r="U166" s="70"/>
      <c r="V166" s="70"/>
      <c r="W166" s="70"/>
      <c r="X166" s="71"/>
      <c r="Y166" s="33"/>
      <c r="Z166" s="33"/>
      <c r="AA166" s="33"/>
      <c r="AB166" s="33"/>
      <c r="AC166" s="33"/>
      <c r="AD166" s="33"/>
      <c r="AE166" s="33"/>
      <c r="AT166" s="16" t="s">
        <v>151</v>
      </c>
      <c r="AU166" s="16" t="s">
        <v>86</v>
      </c>
    </row>
    <row r="167" spans="1:65" s="13" customFormat="1" ht="11.25">
      <c r="B167" s="207"/>
      <c r="C167" s="208"/>
      <c r="D167" s="202" t="s">
        <v>167</v>
      </c>
      <c r="E167" s="209" t="s">
        <v>1</v>
      </c>
      <c r="F167" s="210" t="s">
        <v>261</v>
      </c>
      <c r="G167" s="208"/>
      <c r="H167" s="211">
        <v>1</v>
      </c>
      <c r="I167" s="212"/>
      <c r="J167" s="212"/>
      <c r="K167" s="208"/>
      <c r="L167" s="208"/>
      <c r="M167" s="213"/>
      <c r="N167" s="214"/>
      <c r="O167" s="215"/>
      <c r="P167" s="215"/>
      <c r="Q167" s="215"/>
      <c r="R167" s="215"/>
      <c r="S167" s="215"/>
      <c r="T167" s="215"/>
      <c r="U167" s="215"/>
      <c r="V167" s="215"/>
      <c r="W167" s="215"/>
      <c r="X167" s="216"/>
      <c r="AT167" s="217" t="s">
        <v>167</v>
      </c>
      <c r="AU167" s="217" t="s">
        <v>86</v>
      </c>
      <c r="AV167" s="13" t="s">
        <v>88</v>
      </c>
      <c r="AW167" s="13" t="s">
        <v>5</v>
      </c>
      <c r="AX167" s="13" t="s">
        <v>86</v>
      </c>
      <c r="AY167" s="217" t="s">
        <v>126</v>
      </c>
    </row>
    <row r="168" spans="1:65" s="2" customFormat="1" ht="101.25" customHeight="1">
      <c r="A168" s="33"/>
      <c r="B168" s="34"/>
      <c r="C168" s="188" t="s">
        <v>262</v>
      </c>
      <c r="D168" s="188" t="s">
        <v>129</v>
      </c>
      <c r="E168" s="189" t="s">
        <v>263</v>
      </c>
      <c r="F168" s="190" t="s">
        <v>264</v>
      </c>
      <c r="G168" s="191" t="s">
        <v>196</v>
      </c>
      <c r="H168" s="192">
        <v>1910.9580000000001</v>
      </c>
      <c r="I168" s="193"/>
      <c r="J168" s="193"/>
      <c r="K168" s="194">
        <f>ROUND(P168*H168,2)</f>
        <v>0</v>
      </c>
      <c r="L168" s="190" t="s">
        <v>133</v>
      </c>
      <c r="M168" s="38"/>
      <c r="N168" s="195" t="s">
        <v>1</v>
      </c>
      <c r="O168" s="196" t="s">
        <v>41</v>
      </c>
      <c r="P168" s="197">
        <f>I168+J168</f>
        <v>0</v>
      </c>
      <c r="Q168" s="197">
        <f>ROUND(I168*H168,2)</f>
        <v>0</v>
      </c>
      <c r="R168" s="197">
        <f>ROUND(J168*H168,2)</f>
        <v>0</v>
      </c>
      <c r="S168" s="70"/>
      <c r="T168" s="198">
        <f>S168*H168</f>
        <v>0</v>
      </c>
      <c r="U168" s="198">
        <v>0</v>
      </c>
      <c r="V168" s="198">
        <f>U168*H168</f>
        <v>0</v>
      </c>
      <c r="W168" s="198">
        <v>0</v>
      </c>
      <c r="X168" s="199">
        <f>W168*H168</f>
        <v>0</v>
      </c>
      <c r="Y168" s="33"/>
      <c r="Z168" s="33"/>
      <c r="AA168" s="33"/>
      <c r="AB168" s="33"/>
      <c r="AC168" s="33"/>
      <c r="AD168" s="33"/>
      <c r="AE168" s="33"/>
      <c r="AR168" s="200" t="s">
        <v>225</v>
      </c>
      <c r="AT168" s="200" t="s">
        <v>129</v>
      </c>
      <c r="AU168" s="200" t="s">
        <v>86</v>
      </c>
      <c r="AY168" s="16" t="s">
        <v>126</v>
      </c>
      <c r="BE168" s="201">
        <f>IF(O168="základní",K168,0)</f>
        <v>0</v>
      </c>
      <c r="BF168" s="201">
        <f>IF(O168="snížená",K168,0)</f>
        <v>0</v>
      </c>
      <c r="BG168" s="201">
        <f>IF(O168="zákl. přenesená",K168,0)</f>
        <v>0</v>
      </c>
      <c r="BH168" s="201">
        <f>IF(O168="sníž. přenesená",K168,0)</f>
        <v>0</v>
      </c>
      <c r="BI168" s="201">
        <f>IF(O168="nulová",K168,0)</f>
        <v>0</v>
      </c>
      <c r="BJ168" s="16" t="s">
        <v>86</v>
      </c>
      <c r="BK168" s="201">
        <f>ROUND(P168*H168,2)</f>
        <v>0</v>
      </c>
      <c r="BL168" s="16" t="s">
        <v>225</v>
      </c>
      <c r="BM168" s="200" t="s">
        <v>265</v>
      </c>
    </row>
    <row r="169" spans="1:65" s="2" customFormat="1" ht="19.5">
      <c r="A169" s="33"/>
      <c r="B169" s="34"/>
      <c r="C169" s="35"/>
      <c r="D169" s="202" t="s">
        <v>151</v>
      </c>
      <c r="E169" s="35"/>
      <c r="F169" s="203" t="s">
        <v>266</v>
      </c>
      <c r="G169" s="35"/>
      <c r="H169" s="35"/>
      <c r="I169" s="204"/>
      <c r="J169" s="204"/>
      <c r="K169" s="35"/>
      <c r="L169" s="35"/>
      <c r="M169" s="38"/>
      <c r="N169" s="205"/>
      <c r="O169" s="206"/>
      <c r="P169" s="70"/>
      <c r="Q169" s="70"/>
      <c r="R169" s="70"/>
      <c r="S169" s="70"/>
      <c r="T169" s="70"/>
      <c r="U169" s="70"/>
      <c r="V169" s="70"/>
      <c r="W169" s="70"/>
      <c r="X169" s="71"/>
      <c r="Y169" s="33"/>
      <c r="Z169" s="33"/>
      <c r="AA169" s="33"/>
      <c r="AB169" s="33"/>
      <c r="AC169" s="33"/>
      <c r="AD169" s="33"/>
      <c r="AE169" s="33"/>
      <c r="AT169" s="16" t="s">
        <v>151</v>
      </c>
      <c r="AU169" s="16" t="s">
        <v>86</v>
      </c>
    </row>
    <row r="170" spans="1:65" s="13" customFormat="1" ht="11.25">
      <c r="B170" s="207"/>
      <c r="C170" s="208"/>
      <c r="D170" s="202" t="s">
        <v>167</v>
      </c>
      <c r="E170" s="209" t="s">
        <v>1</v>
      </c>
      <c r="F170" s="210" t="s">
        <v>267</v>
      </c>
      <c r="G170" s="208"/>
      <c r="H170" s="211">
        <v>1813.56</v>
      </c>
      <c r="I170" s="212"/>
      <c r="J170" s="212"/>
      <c r="K170" s="208"/>
      <c r="L170" s="208"/>
      <c r="M170" s="213"/>
      <c r="N170" s="214"/>
      <c r="O170" s="215"/>
      <c r="P170" s="215"/>
      <c r="Q170" s="215"/>
      <c r="R170" s="215"/>
      <c r="S170" s="215"/>
      <c r="T170" s="215"/>
      <c r="U170" s="215"/>
      <c r="V170" s="215"/>
      <c r="W170" s="215"/>
      <c r="X170" s="216"/>
      <c r="AT170" s="217" t="s">
        <v>167</v>
      </c>
      <c r="AU170" s="217" t="s">
        <v>86</v>
      </c>
      <c r="AV170" s="13" t="s">
        <v>88</v>
      </c>
      <c r="AW170" s="13" t="s">
        <v>5</v>
      </c>
      <c r="AX170" s="13" t="s">
        <v>78</v>
      </c>
      <c r="AY170" s="217" t="s">
        <v>126</v>
      </c>
    </row>
    <row r="171" spans="1:65" s="13" customFormat="1" ht="11.25">
      <c r="B171" s="207"/>
      <c r="C171" s="208"/>
      <c r="D171" s="202" t="s">
        <v>167</v>
      </c>
      <c r="E171" s="209" t="s">
        <v>1</v>
      </c>
      <c r="F171" s="210" t="s">
        <v>268</v>
      </c>
      <c r="G171" s="208"/>
      <c r="H171" s="211">
        <v>93</v>
      </c>
      <c r="I171" s="212"/>
      <c r="J171" s="212"/>
      <c r="K171" s="208"/>
      <c r="L171" s="208"/>
      <c r="M171" s="213"/>
      <c r="N171" s="214"/>
      <c r="O171" s="215"/>
      <c r="P171" s="215"/>
      <c r="Q171" s="215"/>
      <c r="R171" s="215"/>
      <c r="S171" s="215"/>
      <c r="T171" s="215"/>
      <c r="U171" s="215"/>
      <c r="V171" s="215"/>
      <c r="W171" s="215"/>
      <c r="X171" s="216"/>
      <c r="AT171" s="217" t="s">
        <v>167</v>
      </c>
      <c r="AU171" s="217" t="s">
        <v>86</v>
      </c>
      <c r="AV171" s="13" t="s">
        <v>88</v>
      </c>
      <c r="AW171" s="13" t="s">
        <v>5</v>
      </c>
      <c r="AX171" s="13" t="s">
        <v>78</v>
      </c>
      <c r="AY171" s="217" t="s">
        <v>126</v>
      </c>
    </row>
    <row r="172" spans="1:65" s="13" customFormat="1" ht="11.25">
      <c r="B172" s="207"/>
      <c r="C172" s="208"/>
      <c r="D172" s="202" t="s">
        <v>167</v>
      </c>
      <c r="E172" s="209" t="s">
        <v>1</v>
      </c>
      <c r="F172" s="210" t="s">
        <v>269</v>
      </c>
      <c r="G172" s="208"/>
      <c r="H172" s="211">
        <v>4.3979999999999997</v>
      </c>
      <c r="I172" s="212"/>
      <c r="J172" s="212"/>
      <c r="K172" s="208"/>
      <c r="L172" s="208"/>
      <c r="M172" s="213"/>
      <c r="N172" s="214"/>
      <c r="O172" s="215"/>
      <c r="P172" s="215"/>
      <c r="Q172" s="215"/>
      <c r="R172" s="215"/>
      <c r="S172" s="215"/>
      <c r="T172" s="215"/>
      <c r="U172" s="215"/>
      <c r="V172" s="215"/>
      <c r="W172" s="215"/>
      <c r="X172" s="216"/>
      <c r="AT172" s="217" t="s">
        <v>167</v>
      </c>
      <c r="AU172" s="217" t="s">
        <v>86</v>
      </c>
      <c r="AV172" s="13" t="s">
        <v>88</v>
      </c>
      <c r="AW172" s="13" t="s">
        <v>5</v>
      </c>
      <c r="AX172" s="13" t="s">
        <v>78</v>
      </c>
      <c r="AY172" s="217" t="s">
        <v>126</v>
      </c>
    </row>
    <row r="173" spans="1:65" s="14" customFormat="1" ht="11.25">
      <c r="B173" s="228"/>
      <c r="C173" s="229"/>
      <c r="D173" s="202" t="s">
        <v>167</v>
      </c>
      <c r="E173" s="230" t="s">
        <v>1</v>
      </c>
      <c r="F173" s="231" t="s">
        <v>200</v>
      </c>
      <c r="G173" s="229"/>
      <c r="H173" s="232">
        <v>1910.9579999999999</v>
      </c>
      <c r="I173" s="233"/>
      <c r="J173" s="233"/>
      <c r="K173" s="229"/>
      <c r="L173" s="229"/>
      <c r="M173" s="234"/>
      <c r="N173" s="235"/>
      <c r="O173" s="236"/>
      <c r="P173" s="236"/>
      <c r="Q173" s="236"/>
      <c r="R173" s="236"/>
      <c r="S173" s="236"/>
      <c r="T173" s="236"/>
      <c r="U173" s="236"/>
      <c r="V173" s="236"/>
      <c r="W173" s="236"/>
      <c r="X173" s="237"/>
      <c r="AT173" s="238" t="s">
        <v>167</v>
      </c>
      <c r="AU173" s="238" t="s">
        <v>86</v>
      </c>
      <c r="AV173" s="14" t="s">
        <v>134</v>
      </c>
      <c r="AW173" s="14" t="s">
        <v>5</v>
      </c>
      <c r="AX173" s="14" t="s">
        <v>86</v>
      </c>
      <c r="AY173" s="238" t="s">
        <v>126</v>
      </c>
    </row>
    <row r="174" spans="1:65" s="2" customFormat="1" ht="168" customHeight="1">
      <c r="A174" s="33"/>
      <c r="B174" s="34"/>
      <c r="C174" s="188" t="s">
        <v>270</v>
      </c>
      <c r="D174" s="188" t="s">
        <v>129</v>
      </c>
      <c r="E174" s="189" t="s">
        <v>271</v>
      </c>
      <c r="F174" s="190" t="s">
        <v>272</v>
      </c>
      <c r="G174" s="191" t="s">
        <v>196</v>
      </c>
      <c r="H174" s="192">
        <v>2628.45</v>
      </c>
      <c r="I174" s="193"/>
      <c r="J174" s="193"/>
      <c r="K174" s="194">
        <f>ROUND(P174*H174,2)</f>
        <v>0</v>
      </c>
      <c r="L174" s="190" t="s">
        <v>133</v>
      </c>
      <c r="M174" s="38"/>
      <c r="N174" s="195" t="s">
        <v>1</v>
      </c>
      <c r="O174" s="196" t="s">
        <v>41</v>
      </c>
      <c r="P174" s="197">
        <f>I174+J174</f>
        <v>0</v>
      </c>
      <c r="Q174" s="197">
        <f>ROUND(I174*H174,2)</f>
        <v>0</v>
      </c>
      <c r="R174" s="197">
        <f>ROUND(J174*H174,2)</f>
        <v>0</v>
      </c>
      <c r="S174" s="70"/>
      <c r="T174" s="198">
        <f>S174*H174</f>
        <v>0</v>
      </c>
      <c r="U174" s="198">
        <v>0</v>
      </c>
      <c r="V174" s="198">
        <f>U174*H174</f>
        <v>0</v>
      </c>
      <c r="W174" s="198">
        <v>0</v>
      </c>
      <c r="X174" s="199">
        <f>W174*H174</f>
        <v>0</v>
      </c>
      <c r="Y174" s="33"/>
      <c r="Z174" s="33"/>
      <c r="AA174" s="33"/>
      <c r="AB174" s="33"/>
      <c r="AC174" s="33"/>
      <c r="AD174" s="33"/>
      <c r="AE174" s="33"/>
      <c r="AR174" s="200" t="s">
        <v>225</v>
      </c>
      <c r="AT174" s="200" t="s">
        <v>129</v>
      </c>
      <c r="AU174" s="200" t="s">
        <v>86</v>
      </c>
      <c r="AY174" s="16" t="s">
        <v>126</v>
      </c>
      <c r="BE174" s="201">
        <f>IF(O174="základní",K174,0)</f>
        <v>0</v>
      </c>
      <c r="BF174" s="201">
        <f>IF(O174="snížená",K174,0)</f>
        <v>0</v>
      </c>
      <c r="BG174" s="201">
        <f>IF(O174="zákl. přenesená",K174,0)</f>
        <v>0</v>
      </c>
      <c r="BH174" s="201">
        <f>IF(O174="sníž. přenesená",K174,0)</f>
        <v>0</v>
      </c>
      <c r="BI174" s="201">
        <f>IF(O174="nulová",K174,0)</f>
        <v>0</v>
      </c>
      <c r="BJ174" s="16" t="s">
        <v>86</v>
      </c>
      <c r="BK174" s="201">
        <f>ROUND(P174*H174,2)</f>
        <v>0</v>
      </c>
      <c r="BL174" s="16" t="s">
        <v>225</v>
      </c>
      <c r="BM174" s="200" t="s">
        <v>273</v>
      </c>
    </row>
    <row r="175" spans="1:65" s="2" customFormat="1" ht="58.5">
      <c r="A175" s="33"/>
      <c r="B175" s="34"/>
      <c r="C175" s="35"/>
      <c r="D175" s="202" t="s">
        <v>151</v>
      </c>
      <c r="E175" s="35"/>
      <c r="F175" s="203" t="s">
        <v>274</v>
      </c>
      <c r="G175" s="35"/>
      <c r="H175" s="35"/>
      <c r="I175" s="204"/>
      <c r="J175" s="204"/>
      <c r="K175" s="35"/>
      <c r="L175" s="35"/>
      <c r="M175" s="38"/>
      <c r="N175" s="205"/>
      <c r="O175" s="206"/>
      <c r="P175" s="70"/>
      <c r="Q175" s="70"/>
      <c r="R175" s="70"/>
      <c r="S175" s="70"/>
      <c r="T175" s="70"/>
      <c r="U175" s="70"/>
      <c r="V175" s="70"/>
      <c r="W175" s="70"/>
      <c r="X175" s="71"/>
      <c r="Y175" s="33"/>
      <c r="Z175" s="33"/>
      <c r="AA175" s="33"/>
      <c r="AB175" s="33"/>
      <c r="AC175" s="33"/>
      <c r="AD175" s="33"/>
      <c r="AE175" s="33"/>
      <c r="AT175" s="16" t="s">
        <v>151</v>
      </c>
      <c r="AU175" s="16" t="s">
        <v>86</v>
      </c>
    </row>
    <row r="176" spans="1:65" s="13" customFormat="1" ht="11.25">
      <c r="B176" s="207"/>
      <c r="C176" s="208"/>
      <c r="D176" s="202" t="s">
        <v>167</v>
      </c>
      <c r="E176" s="209" t="s">
        <v>1</v>
      </c>
      <c r="F176" s="210" t="s">
        <v>275</v>
      </c>
      <c r="G176" s="208"/>
      <c r="H176" s="211">
        <v>2428.4499999999998</v>
      </c>
      <c r="I176" s="212"/>
      <c r="J176" s="212"/>
      <c r="K176" s="208"/>
      <c r="L176" s="208"/>
      <c r="M176" s="213"/>
      <c r="N176" s="214"/>
      <c r="O176" s="215"/>
      <c r="P176" s="215"/>
      <c r="Q176" s="215"/>
      <c r="R176" s="215"/>
      <c r="S176" s="215"/>
      <c r="T176" s="215"/>
      <c r="U176" s="215"/>
      <c r="V176" s="215"/>
      <c r="W176" s="215"/>
      <c r="X176" s="216"/>
      <c r="AT176" s="217" t="s">
        <v>167</v>
      </c>
      <c r="AU176" s="217" t="s">
        <v>86</v>
      </c>
      <c r="AV176" s="13" t="s">
        <v>88</v>
      </c>
      <c r="AW176" s="13" t="s">
        <v>5</v>
      </c>
      <c r="AX176" s="13" t="s">
        <v>78</v>
      </c>
      <c r="AY176" s="217" t="s">
        <v>126</v>
      </c>
    </row>
    <row r="177" spans="1:65" s="13" customFormat="1" ht="11.25">
      <c r="B177" s="207"/>
      <c r="C177" s="208"/>
      <c r="D177" s="202" t="s">
        <v>167</v>
      </c>
      <c r="E177" s="209" t="s">
        <v>1</v>
      </c>
      <c r="F177" s="210" t="s">
        <v>276</v>
      </c>
      <c r="G177" s="208"/>
      <c r="H177" s="211">
        <v>200</v>
      </c>
      <c r="I177" s="212"/>
      <c r="J177" s="212"/>
      <c r="K177" s="208"/>
      <c r="L177" s="208"/>
      <c r="M177" s="213"/>
      <c r="N177" s="214"/>
      <c r="O177" s="215"/>
      <c r="P177" s="215"/>
      <c r="Q177" s="215"/>
      <c r="R177" s="215"/>
      <c r="S177" s="215"/>
      <c r="T177" s="215"/>
      <c r="U177" s="215"/>
      <c r="V177" s="215"/>
      <c r="W177" s="215"/>
      <c r="X177" s="216"/>
      <c r="AT177" s="217" t="s">
        <v>167</v>
      </c>
      <c r="AU177" s="217" t="s">
        <v>86</v>
      </c>
      <c r="AV177" s="13" t="s">
        <v>88</v>
      </c>
      <c r="AW177" s="13" t="s">
        <v>5</v>
      </c>
      <c r="AX177" s="13" t="s">
        <v>78</v>
      </c>
      <c r="AY177" s="217" t="s">
        <v>126</v>
      </c>
    </row>
    <row r="178" spans="1:65" s="14" customFormat="1" ht="11.25">
      <c r="B178" s="228"/>
      <c r="C178" s="229"/>
      <c r="D178" s="202" t="s">
        <v>167</v>
      </c>
      <c r="E178" s="230" t="s">
        <v>1</v>
      </c>
      <c r="F178" s="231" t="s">
        <v>200</v>
      </c>
      <c r="G178" s="229"/>
      <c r="H178" s="232">
        <v>2628.45</v>
      </c>
      <c r="I178" s="233"/>
      <c r="J178" s="233"/>
      <c r="K178" s="229"/>
      <c r="L178" s="229"/>
      <c r="M178" s="234"/>
      <c r="N178" s="235"/>
      <c r="O178" s="236"/>
      <c r="P178" s="236"/>
      <c r="Q178" s="236"/>
      <c r="R178" s="236"/>
      <c r="S178" s="236"/>
      <c r="T178" s="236"/>
      <c r="U178" s="236"/>
      <c r="V178" s="236"/>
      <c r="W178" s="236"/>
      <c r="X178" s="237"/>
      <c r="AT178" s="238" t="s">
        <v>167</v>
      </c>
      <c r="AU178" s="238" t="s">
        <v>86</v>
      </c>
      <c r="AV178" s="14" t="s">
        <v>134</v>
      </c>
      <c r="AW178" s="14" t="s">
        <v>5</v>
      </c>
      <c r="AX178" s="14" t="s">
        <v>86</v>
      </c>
      <c r="AY178" s="238" t="s">
        <v>126</v>
      </c>
    </row>
    <row r="179" spans="1:65" s="2" customFormat="1" ht="90" customHeight="1">
      <c r="A179" s="33"/>
      <c r="B179" s="34"/>
      <c r="C179" s="188" t="s">
        <v>277</v>
      </c>
      <c r="D179" s="188" t="s">
        <v>129</v>
      </c>
      <c r="E179" s="189" t="s">
        <v>278</v>
      </c>
      <c r="F179" s="190" t="s">
        <v>279</v>
      </c>
      <c r="G179" s="191" t="s">
        <v>172</v>
      </c>
      <c r="H179" s="192">
        <v>6</v>
      </c>
      <c r="I179" s="193"/>
      <c r="J179" s="193"/>
      <c r="K179" s="194">
        <f>ROUND(P179*H179,2)</f>
        <v>0</v>
      </c>
      <c r="L179" s="190" t="s">
        <v>133</v>
      </c>
      <c r="M179" s="38"/>
      <c r="N179" s="195" t="s">
        <v>1</v>
      </c>
      <c r="O179" s="196" t="s">
        <v>41</v>
      </c>
      <c r="P179" s="197">
        <f>I179+J179</f>
        <v>0</v>
      </c>
      <c r="Q179" s="197">
        <f>ROUND(I179*H179,2)</f>
        <v>0</v>
      </c>
      <c r="R179" s="197">
        <f>ROUND(J179*H179,2)</f>
        <v>0</v>
      </c>
      <c r="S179" s="70"/>
      <c r="T179" s="198">
        <f>S179*H179</f>
        <v>0</v>
      </c>
      <c r="U179" s="198">
        <v>0</v>
      </c>
      <c r="V179" s="198">
        <f>U179*H179</f>
        <v>0</v>
      </c>
      <c r="W179" s="198">
        <v>0</v>
      </c>
      <c r="X179" s="199">
        <f>W179*H179</f>
        <v>0</v>
      </c>
      <c r="Y179" s="33"/>
      <c r="Z179" s="33"/>
      <c r="AA179" s="33"/>
      <c r="AB179" s="33"/>
      <c r="AC179" s="33"/>
      <c r="AD179" s="33"/>
      <c r="AE179" s="33"/>
      <c r="AR179" s="200" t="s">
        <v>225</v>
      </c>
      <c r="AT179" s="200" t="s">
        <v>129</v>
      </c>
      <c r="AU179" s="200" t="s">
        <v>86</v>
      </c>
      <c r="AY179" s="16" t="s">
        <v>126</v>
      </c>
      <c r="BE179" s="201">
        <f>IF(O179="základní",K179,0)</f>
        <v>0</v>
      </c>
      <c r="BF179" s="201">
        <f>IF(O179="snížená",K179,0)</f>
        <v>0</v>
      </c>
      <c r="BG179" s="201">
        <f>IF(O179="zákl. přenesená",K179,0)</f>
        <v>0</v>
      </c>
      <c r="BH179" s="201">
        <f>IF(O179="sníž. přenesená",K179,0)</f>
        <v>0</v>
      </c>
      <c r="BI179" s="201">
        <f>IF(O179="nulová",K179,0)</f>
        <v>0</v>
      </c>
      <c r="BJ179" s="16" t="s">
        <v>86</v>
      </c>
      <c r="BK179" s="201">
        <f>ROUND(P179*H179,2)</f>
        <v>0</v>
      </c>
      <c r="BL179" s="16" t="s">
        <v>225</v>
      </c>
      <c r="BM179" s="200" t="s">
        <v>280</v>
      </c>
    </row>
    <row r="180" spans="1:65" s="13" customFormat="1" ht="11.25">
      <c r="B180" s="207"/>
      <c r="C180" s="208"/>
      <c r="D180" s="202" t="s">
        <v>167</v>
      </c>
      <c r="E180" s="209" t="s">
        <v>1</v>
      </c>
      <c r="F180" s="210" t="s">
        <v>281</v>
      </c>
      <c r="G180" s="208"/>
      <c r="H180" s="211">
        <v>2</v>
      </c>
      <c r="I180" s="212"/>
      <c r="J180" s="212"/>
      <c r="K180" s="208"/>
      <c r="L180" s="208"/>
      <c r="M180" s="213"/>
      <c r="N180" s="214"/>
      <c r="O180" s="215"/>
      <c r="P180" s="215"/>
      <c r="Q180" s="215"/>
      <c r="R180" s="215"/>
      <c r="S180" s="215"/>
      <c r="T180" s="215"/>
      <c r="U180" s="215"/>
      <c r="V180" s="215"/>
      <c r="W180" s="215"/>
      <c r="X180" s="216"/>
      <c r="AT180" s="217" t="s">
        <v>167</v>
      </c>
      <c r="AU180" s="217" t="s">
        <v>86</v>
      </c>
      <c r="AV180" s="13" t="s">
        <v>88</v>
      </c>
      <c r="AW180" s="13" t="s">
        <v>5</v>
      </c>
      <c r="AX180" s="13" t="s">
        <v>78</v>
      </c>
      <c r="AY180" s="217" t="s">
        <v>126</v>
      </c>
    </row>
    <row r="181" spans="1:65" s="13" customFormat="1" ht="11.25">
      <c r="B181" s="207"/>
      <c r="C181" s="208"/>
      <c r="D181" s="202" t="s">
        <v>167</v>
      </c>
      <c r="E181" s="209" t="s">
        <v>1</v>
      </c>
      <c r="F181" s="210" t="s">
        <v>282</v>
      </c>
      <c r="G181" s="208"/>
      <c r="H181" s="211">
        <v>2</v>
      </c>
      <c r="I181" s="212"/>
      <c r="J181" s="212"/>
      <c r="K181" s="208"/>
      <c r="L181" s="208"/>
      <c r="M181" s="213"/>
      <c r="N181" s="214"/>
      <c r="O181" s="215"/>
      <c r="P181" s="215"/>
      <c r="Q181" s="215"/>
      <c r="R181" s="215"/>
      <c r="S181" s="215"/>
      <c r="T181" s="215"/>
      <c r="U181" s="215"/>
      <c r="V181" s="215"/>
      <c r="W181" s="215"/>
      <c r="X181" s="216"/>
      <c r="AT181" s="217" t="s">
        <v>167</v>
      </c>
      <c r="AU181" s="217" t="s">
        <v>86</v>
      </c>
      <c r="AV181" s="13" t="s">
        <v>88</v>
      </c>
      <c r="AW181" s="13" t="s">
        <v>5</v>
      </c>
      <c r="AX181" s="13" t="s">
        <v>78</v>
      </c>
      <c r="AY181" s="217" t="s">
        <v>126</v>
      </c>
    </row>
    <row r="182" spans="1:65" s="13" customFormat="1" ht="11.25">
      <c r="B182" s="207"/>
      <c r="C182" s="208"/>
      <c r="D182" s="202" t="s">
        <v>167</v>
      </c>
      <c r="E182" s="209" t="s">
        <v>1</v>
      </c>
      <c r="F182" s="210" t="s">
        <v>283</v>
      </c>
      <c r="G182" s="208"/>
      <c r="H182" s="211">
        <v>2</v>
      </c>
      <c r="I182" s="212"/>
      <c r="J182" s="212"/>
      <c r="K182" s="208"/>
      <c r="L182" s="208"/>
      <c r="M182" s="213"/>
      <c r="N182" s="214"/>
      <c r="O182" s="215"/>
      <c r="P182" s="215"/>
      <c r="Q182" s="215"/>
      <c r="R182" s="215"/>
      <c r="S182" s="215"/>
      <c r="T182" s="215"/>
      <c r="U182" s="215"/>
      <c r="V182" s="215"/>
      <c r="W182" s="215"/>
      <c r="X182" s="216"/>
      <c r="AT182" s="217" t="s">
        <v>167</v>
      </c>
      <c r="AU182" s="217" t="s">
        <v>86</v>
      </c>
      <c r="AV182" s="13" t="s">
        <v>88</v>
      </c>
      <c r="AW182" s="13" t="s">
        <v>5</v>
      </c>
      <c r="AX182" s="13" t="s">
        <v>78</v>
      </c>
      <c r="AY182" s="217" t="s">
        <v>126</v>
      </c>
    </row>
    <row r="183" spans="1:65" s="14" customFormat="1" ht="11.25">
      <c r="B183" s="228"/>
      <c r="C183" s="229"/>
      <c r="D183" s="202" t="s">
        <v>167</v>
      </c>
      <c r="E183" s="230" t="s">
        <v>1</v>
      </c>
      <c r="F183" s="231" t="s">
        <v>200</v>
      </c>
      <c r="G183" s="229"/>
      <c r="H183" s="232">
        <v>6</v>
      </c>
      <c r="I183" s="233"/>
      <c r="J183" s="233"/>
      <c r="K183" s="229"/>
      <c r="L183" s="229"/>
      <c r="M183" s="234"/>
      <c r="N183" s="239"/>
      <c r="O183" s="240"/>
      <c r="P183" s="240"/>
      <c r="Q183" s="240"/>
      <c r="R183" s="240"/>
      <c r="S183" s="240"/>
      <c r="T183" s="240"/>
      <c r="U183" s="240"/>
      <c r="V183" s="240"/>
      <c r="W183" s="240"/>
      <c r="X183" s="241"/>
      <c r="AT183" s="238" t="s">
        <v>167</v>
      </c>
      <c r="AU183" s="238" t="s">
        <v>86</v>
      </c>
      <c r="AV183" s="14" t="s">
        <v>134</v>
      </c>
      <c r="AW183" s="14" t="s">
        <v>5</v>
      </c>
      <c r="AX183" s="14" t="s">
        <v>86</v>
      </c>
      <c r="AY183" s="238" t="s">
        <v>126</v>
      </c>
    </row>
    <row r="184" spans="1:65" s="2" customFormat="1" ht="6.95" customHeight="1">
      <c r="A184" s="3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38"/>
      <c r="N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</row>
  </sheetData>
  <sheetProtection algorithmName="SHA-512" hashValue="j60kpNpTdVjvzdBL3eRrb3Icglza8YZ9zcZHjk/6Ch6drHpW8L9ODKgZmGbVuarJb5NBTYaQTXj1zqAm4OFS6A==" saltValue="MuZFRpCP9lPE2Ame3JlSWyu9ir+sqpG7OpyaxmVVUSI1nwtgtX8XBAmF4hkdx1GkiZr2sBwPrITRYoZf7GSL+A==" spinCount="100000" sheet="1" objects="1" scenarios="1" formatColumns="0" formatRows="0" autoFilter="0"/>
  <autoFilter ref="C118:L183" xr:uid="{00000000-0009-0000-0000-000001000000}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6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88</v>
      </c>
    </row>
    <row r="4" spans="1:46" s="1" customFormat="1" ht="24.95" customHeight="1">
      <c r="B4" s="19"/>
      <c r="D4" s="110" t="s">
        <v>92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9" t="str">
        <f>'Rekapitulace stavby'!K6</f>
        <v>Oprava koleje v žst.Bohumín Vrbice</v>
      </c>
      <c r="F7" s="290"/>
      <c r="G7" s="290"/>
      <c r="H7" s="290"/>
      <c r="M7" s="19"/>
    </row>
    <row r="8" spans="1:46" s="2" customFormat="1" ht="12" customHeight="1">
      <c r="A8" s="33"/>
      <c r="B8" s="38"/>
      <c r="C8" s="33"/>
      <c r="D8" s="112" t="s">
        <v>93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284</v>
      </c>
      <c r="F9" s="292"/>
      <c r="G9" s="292"/>
      <c r="H9" s="292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20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21</v>
      </c>
      <c r="E12" s="33"/>
      <c r="F12" s="113" t="s">
        <v>22</v>
      </c>
      <c r="G12" s="33"/>
      <c r="H12" s="33"/>
      <c r="I12" s="112" t="s">
        <v>23</v>
      </c>
      <c r="J12" s="114">
        <f>'Rekapitulace stavby'!AN8</f>
        <v>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24</v>
      </c>
      <c r="E14" s="33"/>
      <c r="F14" s="33"/>
      <c r="G14" s="33"/>
      <c r="H14" s="33"/>
      <c r="I14" s="112" t="s">
        <v>25</v>
      </c>
      <c r="J14" s="113" t="str">
        <f>IF('Rekapitulace stavby'!AN10="","",'Rekapitulace stavby'!AN10)</f>
        <v>70994234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tr">
        <f>IF('Rekapitulace stavby'!E11="","",'Rekapitulace stavby'!E11)</f>
        <v>Správa železnic s.o.OŘ Ostrava,ST Ostrava</v>
      </c>
      <c r="F15" s="33"/>
      <c r="G15" s="33"/>
      <c r="H15" s="33"/>
      <c r="I15" s="112" t="s">
        <v>28</v>
      </c>
      <c r="J15" s="113" t="str">
        <f>IF('Rekapitulace stavby'!AN11="","",'Rekapitulace stavby'!AN11)</f>
        <v>CZ70994234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30</v>
      </c>
      <c r="E17" s="33"/>
      <c r="F17" s="33"/>
      <c r="G17" s="33"/>
      <c r="H17" s="33"/>
      <c r="I17" s="112" t="s">
        <v>25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2" t="s">
        <v>28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32</v>
      </c>
      <c r="E20" s="33"/>
      <c r="F20" s="33"/>
      <c r="G20" s="33"/>
      <c r="H20" s="33"/>
      <c r="I20" s="112" t="s">
        <v>25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28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34</v>
      </c>
      <c r="E23" s="33"/>
      <c r="F23" s="33"/>
      <c r="G23" s="33"/>
      <c r="H23" s="33"/>
      <c r="I23" s="112" t="s">
        <v>25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28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35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5" t="s">
        <v>1</v>
      </c>
      <c r="F27" s="295"/>
      <c r="G27" s="295"/>
      <c r="H27" s="295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>
      <c r="A30" s="33"/>
      <c r="B30" s="38"/>
      <c r="C30" s="33"/>
      <c r="D30" s="33"/>
      <c r="E30" s="112" t="s">
        <v>95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>
      <c r="A31" s="33"/>
      <c r="B31" s="38"/>
      <c r="C31" s="33"/>
      <c r="D31" s="33"/>
      <c r="E31" s="112" t="s">
        <v>96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36</v>
      </c>
      <c r="E32" s="33"/>
      <c r="F32" s="33"/>
      <c r="G32" s="33"/>
      <c r="H32" s="33"/>
      <c r="I32" s="33"/>
      <c r="J32" s="33"/>
      <c r="K32" s="121">
        <f>ROUND(K117,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38</v>
      </c>
      <c r="G34" s="33"/>
      <c r="H34" s="33"/>
      <c r="I34" s="122" t="s">
        <v>37</v>
      </c>
      <c r="J34" s="33"/>
      <c r="K34" s="122" t="s">
        <v>39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40</v>
      </c>
      <c r="E35" s="112" t="s">
        <v>41</v>
      </c>
      <c r="F35" s="119">
        <f>ROUND((SUM(BE117:BE128)),  2)</f>
        <v>0</v>
      </c>
      <c r="G35" s="33"/>
      <c r="H35" s="33"/>
      <c r="I35" s="124">
        <v>0.21</v>
      </c>
      <c r="J35" s="33"/>
      <c r="K35" s="119">
        <f>ROUND(((SUM(BE117:BE128))*I35),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42</v>
      </c>
      <c r="F36" s="119">
        <f>ROUND((SUM(BF117:BF128)),  2)</f>
        <v>0</v>
      </c>
      <c r="G36" s="33"/>
      <c r="H36" s="33"/>
      <c r="I36" s="124">
        <v>0.15</v>
      </c>
      <c r="J36" s="33"/>
      <c r="K36" s="119">
        <f>ROUND(((SUM(BF117:BF128))*I36),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43</v>
      </c>
      <c r="F37" s="119">
        <f>ROUND((SUM(BG117:BG128)),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44</v>
      </c>
      <c r="F38" s="119">
        <f>ROUND((SUM(BH117:BH128)),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45</v>
      </c>
      <c r="F39" s="119">
        <f>ROUND((SUM(BI117:BI128)),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46</v>
      </c>
      <c r="E41" s="127"/>
      <c r="F41" s="127"/>
      <c r="G41" s="128" t="s">
        <v>47</v>
      </c>
      <c r="H41" s="129" t="s">
        <v>48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133"/>
      <c r="M50" s="50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>
      <c r="A61" s="33"/>
      <c r="B61" s="38"/>
      <c r="C61" s="33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>
      <c r="A65" s="33"/>
      <c r="B65" s="38"/>
      <c r="C65" s="33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>
      <c r="A76" s="33"/>
      <c r="B76" s="38"/>
      <c r="C76" s="33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6" t="str">
        <f>E7</f>
        <v>Oprava koleje v žst.Bohumín Vrbice</v>
      </c>
      <c r="F85" s="297"/>
      <c r="G85" s="297"/>
      <c r="H85" s="297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7" t="str">
        <f>E9</f>
        <v>VON - Vedlejší a ostatní náklady</v>
      </c>
      <c r="F87" s="298"/>
      <c r="G87" s="298"/>
      <c r="H87" s="298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žst.Bohumín Vrbice.</v>
      </c>
      <c r="G89" s="35"/>
      <c r="H89" s="35"/>
      <c r="I89" s="28" t="s">
        <v>23</v>
      </c>
      <c r="J89" s="65">
        <f>IF(J12="","",J12)</f>
        <v>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s.o.OŘ Ostrava,ST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98</v>
      </c>
      <c r="D94" s="144"/>
      <c r="E94" s="144"/>
      <c r="F94" s="144"/>
      <c r="G94" s="144"/>
      <c r="H94" s="144"/>
      <c r="I94" s="145" t="s">
        <v>99</v>
      </c>
      <c r="J94" s="145" t="s">
        <v>100</v>
      </c>
      <c r="K94" s="145" t="s">
        <v>101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102</v>
      </c>
      <c r="D96" s="35"/>
      <c r="E96" s="35"/>
      <c r="F96" s="35"/>
      <c r="G96" s="35"/>
      <c r="H96" s="35"/>
      <c r="I96" s="83">
        <f>Q117</f>
        <v>0</v>
      </c>
      <c r="J96" s="83">
        <f>R117</f>
        <v>0</v>
      </c>
      <c r="K96" s="83">
        <f>K117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7"/>
      <c r="C97" s="148"/>
      <c r="D97" s="149" t="s">
        <v>285</v>
      </c>
      <c r="E97" s="150"/>
      <c r="F97" s="150"/>
      <c r="G97" s="150"/>
      <c r="H97" s="150"/>
      <c r="I97" s="151">
        <f>Q118</f>
        <v>0</v>
      </c>
      <c r="J97" s="151">
        <f>R118</f>
        <v>0</v>
      </c>
      <c r="K97" s="151">
        <f>K118</f>
        <v>0</v>
      </c>
      <c r="L97" s="148"/>
      <c r="M97" s="152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107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17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6" t="str">
        <f>E7</f>
        <v>Oprava koleje v žst.Bohumín Vrbice</v>
      </c>
      <c r="F107" s="297"/>
      <c r="G107" s="297"/>
      <c r="H107" s="297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93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67" t="str">
        <f>E9</f>
        <v>VON - Vedlejší a ostatní náklady</v>
      </c>
      <c r="F109" s="298"/>
      <c r="G109" s="298"/>
      <c r="H109" s="298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21</v>
      </c>
      <c r="D111" s="35"/>
      <c r="E111" s="35"/>
      <c r="F111" s="26" t="str">
        <f>F12</f>
        <v>žst.Bohumín Vrbice.</v>
      </c>
      <c r="G111" s="35"/>
      <c r="H111" s="35"/>
      <c r="I111" s="28" t="s">
        <v>23</v>
      </c>
      <c r="J111" s="65">
        <f>IF(J12="","",J12)</f>
        <v>0</v>
      </c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 s.o.OŘ Ostrava,ST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34</v>
      </c>
      <c r="J114" s="31" t="str">
        <f>E24</f>
        <v xml:space="preserve"> </v>
      </c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9"/>
      <c r="B116" s="160"/>
      <c r="C116" s="161" t="s">
        <v>108</v>
      </c>
      <c r="D116" s="162" t="s">
        <v>61</v>
      </c>
      <c r="E116" s="162" t="s">
        <v>57</v>
      </c>
      <c r="F116" s="162" t="s">
        <v>58</v>
      </c>
      <c r="G116" s="162" t="s">
        <v>109</v>
      </c>
      <c r="H116" s="162" t="s">
        <v>110</v>
      </c>
      <c r="I116" s="162" t="s">
        <v>111</v>
      </c>
      <c r="J116" s="162" t="s">
        <v>112</v>
      </c>
      <c r="K116" s="162" t="s">
        <v>101</v>
      </c>
      <c r="L116" s="163" t="s">
        <v>113</v>
      </c>
      <c r="M116" s="164"/>
      <c r="N116" s="74" t="s">
        <v>1</v>
      </c>
      <c r="O116" s="75" t="s">
        <v>40</v>
      </c>
      <c r="P116" s="75" t="s">
        <v>114</v>
      </c>
      <c r="Q116" s="75" t="s">
        <v>115</v>
      </c>
      <c r="R116" s="75" t="s">
        <v>116</v>
      </c>
      <c r="S116" s="75" t="s">
        <v>117</v>
      </c>
      <c r="T116" s="75" t="s">
        <v>118</v>
      </c>
      <c r="U116" s="75" t="s">
        <v>119</v>
      </c>
      <c r="V116" s="75" t="s">
        <v>120</v>
      </c>
      <c r="W116" s="75" t="s">
        <v>121</v>
      </c>
      <c r="X116" s="76" t="s">
        <v>122</v>
      </c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3"/>
      <c r="B117" s="34"/>
      <c r="C117" s="81" t="s">
        <v>123</v>
      </c>
      <c r="D117" s="35"/>
      <c r="E117" s="35"/>
      <c r="F117" s="35"/>
      <c r="G117" s="35"/>
      <c r="H117" s="35"/>
      <c r="I117" s="35"/>
      <c r="J117" s="35"/>
      <c r="K117" s="165">
        <f>BK117</f>
        <v>0</v>
      </c>
      <c r="L117" s="35"/>
      <c r="M117" s="38"/>
      <c r="N117" s="77"/>
      <c r="O117" s="166"/>
      <c r="P117" s="78"/>
      <c r="Q117" s="167">
        <f>Q118</f>
        <v>0</v>
      </c>
      <c r="R117" s="167">
        <f>R118</f>
        <v>0</v>
      </c>
      <c r="S117" s="78"/>
      <c r="T117" s="168">
        <f>T118</f>
        <v>0</v>
      </c>
      <c r="U117" s="78"/>
      <c r="V117" s="168">
        <f>V118</f>
        <v>0</v>
      </c>
      <c r="W117" s="78"/>
      <c r="X117" s="169">
        <f>X118</f>
        <v>0</v>
      </c>
      <c r="Y117" s="33"/>
      <c r="Z117" s="33"/>
      <c r="AA117" s="33"/>
      <c r="AB117" s="33"/>
      <c r="AC117" s="33"/>
      <c r="AD117" s="33"/>
      <c r="AE117" s="33"/>
      <c r="AT117" s="16" t="s">
        <v>77</v>
      </c>
      <c r="AU117" s="16" t="s">
        <v>103</v>
      </c>
      <c r="BK117" s="170">
        <f>BK118</f>
        <v>0</v>
      </c>
    </row>
    <row r="118" spans="1:65" s="12" customFormat="1" ht="25.9" customHeight="1">
      <c r="B118" s="171"/>
      <c r="C118" s="172"/>
      <c r="D118" s="173" t="s">
        <v>77</v>
      </c>
      <c r="E118" s="174" t="s">
        <v>286</v>
      </c>
      <c r="F118" s="174" t="s">
        <v>287</v>
      </c>
      <c r="G118" s="172"/>
      <c r="H118" s="172"/>
      <c r="I118" s="175"/>
      <c r="J118" s="175"/>
      <c r="K118" s="176">
        <f>BK118</f>
        <v>0</v>
      </c>
      <c r="L118" s="172"/>
      <c r="M118" s="177"/>
      <c r="N118" s="178"/>
      <c r="O118" s="179"/>
      <c r="P118" s="179"/>
      <c r="Q118" s="180">
        <f>SUM(Q119:Q128)</f>
        <v>0</v>
      </c>
      <c r="R118" s="180">
        <f>SUM(R119:R128)</f>
        <v>0</v>
      </c>
      <c r="S118" s="179"/>
      <c r="T118" s="181">
        <f>SUM(T119:T128)</f>
        <v>0</v>
      </c>
      <c r="U118" s="179"/>
      <c r="V118" s="181">
        <f>SUM(V119:V128)</f>
        <v>0</v>
      </c>
      <c r="W118" s="179"/>
      <c r="X118" s="182">
        <f>SUM(X119:X128)</f>
        <v>0</v>
      </c>
      <c r="AR118" s="183" t="s">
        <v>127</v>
      </c>
      <c r="AT118" s="184" t="s">
        <v>77</v>
      </c>
      <c r="AU118" s="184" t="s">
        <v>78</v>
      </c>
      <c r="AY118" s="183" t="s">
        <v>126</v>
      </c>
      <c r="BK118" s="185">
        <f>SUM(BK119:BK128)</f>
        <v>0</v>
      </c>
    </row>
    <row r="119" spans="1:65" s="2" customFormat="1" ht="24">
      <c r="A119" s="33"/>
      <c r="B119" s="34"/>
      <c r="C119" s="188" t="s">
        <v>86</v>
      </c>
      <c r="D119" s="188" t="s">
        <v>129</v>
      </c>
      <c r="E119" s="189" t="s">
        <v>288</v>
      </c>
      <c r="F119" s="190" t="s">
        <v>289</v>
      </c>
      <c r="G119" s="191" t="s">
        <v>149</v>
      </c>
      <c r="H119" s="192">
        <v>0.7</v>
      </c>
      <c r="I119" s="193"/>
      <c r="J119" s="193"/>
      <c r="K119" s="194">
        <f>ROUND(P119*H119,2)</f>
        <v>0</v>
      </c>
      <c r="L119" s="190" t="s">
        <v>133</v>
      </c>
      <c r="M119" s="38"/>
      <c r="N119" s="195" t="s">
        <v>1</v>
      </c>
      <c r="O119" s="196" t="s">
        <v>41</v>
      </c>
      <c r="P119" s="197">
        <f>I119+J119</f>
        <v>0</v>
      </c>
      <c r="Q119" s="197">
        <f>ROUND(I119*H119,2)</f>
        <v>0</v>
      </c>
      <c r="R119" s="197">
        <f>ROUND(J119*H119,2)</f>
        <v>0</v>
      </c>
      <c r="S119" s="70"/>
      <c r="T119" s="198">
        <f>S119*H119</f>
        <v>0</v>
      </c>
      <c r="U119" s="198">
        <v>0</v>
      </c>
      <c r="V119" s="198">
        <f>U119*H119</f>
        <v>0</v>
      </c>
      <c r="W119" s="198">
        <v>0</v>
      </c>
      <c r="X119" s="199">
        <f>W119*H119</f>
        <v>0</v>
      </c>
      <c r="Y119" s="33"/>
      <c r="Z119" s="33"/>
      <c r="AA119" s="33"/>
      <c r="AB119" s="33"/>
      <c r="AC119" s="33"/>
      <c r="AD119" s="33"/>
      <c r="AE119" s="33"/>
      <c r="AR119" s="200" t="s">
        <v>134</v>
      </c>
      <c r="AT119" s="200" t="s">
        <v>129</v>
      </c>
      <c r="AU119" s="200" t="s">
        <v>86</v>
      </c>
      <c r="AY119" s="16" t="s">
        <v>126</v>
      </c>
      <c r="BE119" s="201">
        <f>IF(O119="základní",K119,0)</f>
        <v>0</v>
      </c>
      <c r="BF119" s="201">
        <f>IF(O119="snížená",K119,0)</f>
        <v>0</v>
      </c>
      <c r="BG119" s="201">
        <f>IF(O119="zákl. přenesená",K119,0)</f>
        <v>0</v>
      </c>
      <c r="BH119" s="201">
        <f>IF(O119="sníž. přenesená",K119,0)</f>
        <v>0</v>
      </c>
      <c r="BI119" s="201">
        <f>IF(O119="nulová",K119,0)</f>
        <v>0</v>
      </c>
      <c r="BJ119" s="16" t="s">
        <v>86</v>
      </c>
      <c r="BK119" s="201">
        <f>ROUND(P119*H119,2)</f>
        <v>0</v>
      </c>
      <c r="BL119" s="16" t="s">
        <v>134</v>
      </c>
      <c r="BM119" s="200" t="s">
        <v>290</v>
      </c>
    </row>
    <row r="120" spans="1:65" s="2" customFormat="1" ht="24">
      <c r="A120" s="33"/>
      <c r="B120" s="34"/>
      <c r="C120" s="188" t="s">
        <v>88</v>
      </c>
      <c r="D120" s="188" t="s">
        <v>129</v>
      </c>
      <c r="E120" s="189" t="s">
        <v>291</v>
      </c>
      <c r="F120" s="190" t="s">
        <v>292</v>
      </c>
      <c r="G120" s="191" t="s">
        <v>149</v>
      </c>
      <c r="H120" s="192">
        <v>0.7</v>
      </c>
      <c r="I120" s="193"/>
      <c r="J120" s="193"/>
      <c r="K120" s="194">
        <f>ROUND(P120*H120,2)</f>
        <v>0</v>
      </c>
      <c r="L120" s="190" t="s">
        <v>133</v>
      </c>
      <c r="M120" s="38"/>
      <c r="N120" s="195" t="s">
        <v>1</v>
      </c>
      <c r="O120" s="196" t="s">
        <v>41</v>
      </c>
      <c r="P120" s="197">
        <f>I120+J120</f>
        <v>0</v>
      </c>
      <c r="Q120" s="197">
        <f>ROUND(I120*H120,2)</f>
        <v>0</v>
      </c>
      <c r="R120" s="197">
        <f>ROUND(J120*H120,2)</f>
        <v>0</v>
      </c>
      <c r="S120" s="70"/>
      <c r="T120" s="198">
        <f>S120*H120</f>
        <v>0</v>
      </c>
      <c r="U120" s="198">
        <v>0</v>
      </c>
      <c r="V120" s="198">
        <f>U120*H120</f>
        <v>0</v>
      </c>
      <c r="W120" s="198">
        <v>0</v>
      </c>
      <c r="X120" s="199">
        <f>W120*H120</f>
        <v>0</v>
      </c>
      <c r="Y120" s="33"/>
      <c r="Z120" s="33"/>
      <c r="AA120" s="33"/>
      <c r="AB120" s="33"/>
      <c r="AC120" s="33"/>
      <c r="AD120" s="33"/>
      <c r="AE120" s="33"/>
      <c r="AR120" s="200" t="s">
        <v>134</v>
      </c>
      <c r="AT120" s="200" t="s">
        <v>129</v>
      </c>
      <c r="AU120" s="200" t="s">
        <v>86</v>
      </c>
      <c r="AY120" s="16" t="s">
        <v>126</v>
      </c>
      <c r="BE120" s="201">
        <f>IF(O120="základní",K120,0)</f>
        <v>0</v>
      </c>
      <c r="BF120" s="201">
        <f>IF(O120="snížená",K120,0)</f>
        <v>0</v>
      </c>
      <c r="BG120" s="201">
        <f>IF(O120="zákl. přenesená",K120,0)</f>
        <v>0</v>
      </c>
      <c r="BH120" s="201">
        <f>IF(O120="sníž. přenesená",K120,0)</f>
        <v>0</v>
      </c>
      <c r="BI120" s="201">
        <f>IF(O120="nulová",K120,0)</f>
        <v>0</v>
      </c>
      <c r="BJ120" s="16" t="s">
        <v>86</v>
      </c>
      <c r="BK120" s="201">
        <f>ROUND(P120*H120,2)</f>
        <v>0</v>
      </c>
      <c r="BL120" s="16" t="s">
        <v>134</v>
      </c>
      <c r="BM120" s="200" t="s">
        <v>293</v>
      </c>
    </row>
    <row r="121" spans="1:65" s="2" customFormat="1" ht="24.2" customHeight="1">
      <c r="A121" s="33"/>
      <c r="B121" s="34"/>
      <c r="C121" s="188" t="s">
        <v>140</v>
      </c>
      <c r="D121" s="188" t="s">
        <v>129</v>
      </c>
      <c r="E121" s="189" t="s">
        <v>294</v>
      </c>
      <c r="F121" s="190" t="s">
        <v>295</v>
      </c>
      <c r="G121" s="191" t="s">
        <v>149</v>
      </c>
      <c r="H121" s="192">
        <v>0.7</v>
      </c>
      <c r="I121" s="193"/>
      <c r="J121" s="193"/>
      <c r="K121" s="194">
        <f>ROUND(P121*H121,2)</f>
        <v>0</v>
      </c>
      <c r="L121" s="190" t="s">
        <v>133</v>
      </c>
      <c r="M121" s="38"/>
      <c r="N121" s="195" t="s">
        <v>1</v>
      </c>
      <c r="O121" s="196" t="s">
        <v>41</v>
      </c>
      <c r="P121" s="197">
        <f>I121+J121</f>
        <v>0</v>
      </c>
      <c r="Q121" s="197">
        <f>ROUND(I121*H121,2)</f>
        <v>0</v>
      </c>
      <c r="R121" s="197">
        <f>ROUND(J121*H121,2)</f>
        <v>0</v>
      </c>
      <c r="S121" s="70"/>
      <c r="T121" s="198">
        <f>S121*H121</f>
        <v>0</v>
      </c>
      <c r="U121" s="198">
        <v>0</v>
      </c>
      <c r="V121" s="198">
        <f>U121*H121</f>
        <v>0</v>
      </c>
      <c r="W121" s="198">
        <v>0</v>
      </c>
      <c r="X121" s="199">
        <f>W121*H121</f>
        <v>0</v>
      </c>
      <c r="Y121" s="33"/>
      <c r="Z121" s="33"/>
      <c r="AA121" s="33"/>
      <c r="AB121" s="33"/>
      <c r="AC121" s="33"/>
      <c r="AD121" s="33"/>
      <c r="AE121" s="33"/>
      <c r="AR121" s="200" t="s">
        <v>134</v>
      </c>
      <c r="AT121" s="200" t="s">
        <v>129</v>
      </c>
      <c r="AU121" s="200" t="s">
        <v>86</v>
      </c>
      <c r="AY121" s="16" t="s">
        <v>126</v>
      </c>
      <c r="BE121" s="201">
        <f>IF(O121="základní",K121,0)</f>
        <v>0</v>
      </c>
      <c r="BF121" s="201">
        <f>IF(O121="snížená",K121,0)</f>
        <v>0</v>
      </c>
      <c r="BG121" s="201">
        <f>IF(O121="zákl. přenesená",K121,0)</f>
        <v>0</v>
      </c>
      <c r="BH121" s="201">
        <f>IF(O121="sníž. přenesená",K121,0)</f>
        <v>0</v>
      </c>
      <c r="BI121" s="201">
        <f>IF(O121="nulová",K121,0)</f>
        <v>0</v>
      </c>
      <c r="BJ121" s="16" t="s">
        <v>86</v>
      </c>
      <c r="BK121" s="201">
        <f>ROUND(P121*H121,2)</f>
        <v>0</v>
      </c>
      <c r="BL121" s="16" t="s">
        <v>134</v>
      </c>
      <c r="BM121" s="200" t="s">
        <v>296</v>
      </c>
    </row>
    <row r="122" spans="1:65" s="2" customFormat="1" ht="114.95" customHeight="1">
      <c r="A122" s="33"/>
      <c r="B122" s="34"/>
      <c r="C122" s="188" t="s">
        <v>134</v>
      </c>
      <c r="D122" s="188" t="s">
        <v>129</v>
      </c>
      <c r="E122" s="189" t="s">
        <v>297</v>
      </c>
      <c r="F122" s="190" t="s">
        <v>298</v>
      </c>
      <c r="G122" s="191" t="s">
        <v>149</v>
      </c>
      <c r="H122" s="192">
        <v>1.4</v>
      </c>
      <c r="I122" s="193"/>
      <c r="J122" s="193"/>
      <c r="K122" s="194">
        <f>ROUND(P122*H122,2)</f>
        <v>0</v>
      </c>
      <c r="L122" s="190" t="s">
        <v>133</v>
      </c>
      <c r="M122" s="38"/>
      <c r="N122" s="195" t="s">
        <v>1</v>
      </c>
      <c r="O122" s="196" t="s">
        <v>41</v>
      </c>
      <c r="P122" s="197">
        <f>I122+J122</f>
        <v>0</v>
      </c>
      <c r="Q122" s="197">
        <f>ROUND(I122*H122,2)</f>
        <v>0</v>
      </c>
      <c r="R122" s="197">
        <f>ROUND(J122*H122,2)</f>
        <v>0</v>
      </c>
      <c r="S122" s="70"/>
      <c r="T122" s="198">
        <f>S122*H122</f>
        <v>0</v>
      </c>
      <c r="U122" s="198">
        <v>0</v>
      </c>
      <c r="V122" s="198">
        <f>U122*H122</f>
        <v>0</v>
      </c>
      <c r="W122" s="198">
        <v>0</v>
      </c>
      <c r="X122" s="199">
        <f>W122*H122</f>
        <v>0</v>
      </c>
      <c r="Y122" s="33"/>
      <c r="Z122" s="33"/>
      <c r="AA122" s="33"/>
      <c r="AB122" s="33"/>
      <c r="AC122" s="33"/>
      <c r="AD122" s="33"/>
      <c r="AE122" s="33"/>
      <c r="AR122" s="200" t="s">
        <v>134</v>
      </c>
      <c r="AT122" s="200" t="s">
        <v>129</v>
      </c>
      <c r="AU122" s="200" t="s">
        <v>86</v>
      </c>
      <c r="AY122" s="16" t="s">
        <v>126</v>
      </c>
      <c r="BE122" s="201">
        <f>IF(O122="základní",K122,0)</f>
        <v>0</v>
      </c>
      <c r="BF122" s="201">
        <f>IF(O122="snížená",K122,0)</f>
        <v>0</v>
      </c>
      <c r="BG122" s="201">
        <f>IF(O122="zákl. přenesená",K122,0)</f>
        <v>0</v>
      </c>
      <c r="BH122" s="201">
        <f>IF(O122="sníž. přenesená",K122,0)</f>
        <v>0</v>
      </c>
      <c r="BI122" s="201">
        <f>IF(O122="nulová",K122,0)</f>
        <v>0</v>
      </c>
      <c r="BJ122" s="16" t="s">
        <v>86</v>
      </c>
      <c r="BK122" s="201">
        <f>ROUND(P122*H122,2)</f>
        <v>0</v>
      </c>
      <c r="BL122" s="16" t="s">
        <v>134</v>
      </c>
      <c r="BM122" s="200" t="s">
        <v>299</v>
      </c>
    </row>
    <row r="123" spans="1:65" s="13" customFormat="1" ht="11.25">
      <c r="B123" s="207"/>
      <c r="C123" s="208"/>
      <c r="D123" s="202" t="s">
        <v>167</v>
      </c>
      <c r="E123" s="209" t="s">
        <v>1</v>
      </c>
      <c r="F123" s="210" t="s">
        <v>300</v>
      </c>
      <c r="G123" s="208"/>
      <c r="H123" s="211">
        <v>1.4</v>
      </c>
      <c r="I123" s="212"/>
      <c r="J123" s="212"/>
      <c r="K123" s="208"/>
      <c r="L123" s="208"/>
      <c r="M123" s="213"/>
      <c r="N123" s="214"/>
      <c r="O123" s="215"/>
      <c r="P123" s="215"/>
      <c r="Q123" s="215"/>
      <c r="R123" s="215"/>
      <c r="S123" s="215"/>
      <c r="T123" s="215"/>
      <c r="U123" s="215"/>
      <c r="V123" s="215"/>
      <c r="W123" s="215"/>
      <c r="X123" s="216"/>
      <c r="AT123" s="217" t="s">
        <v>167</v>
      </c>
      <c r="AU123" s="217" t="s">
        <v>86</v>
      </c>
      <c r="AV123" s="13" t="s">
        <v>88</v>
      </c>
      <c r="AW123" s="13" t="s">
        <v>5</v>
      </c>
      <c r="AX123" s="13" t="s">
        <v>86</v>
      </c>
      <c r="AY123" s="217" t="s">
        <v>126</v>
      </c>
    </row>
    <row r="124" spans="1:65" s="2" customFormat="1" ht="78" customHeight="1">
      <c r="A124" s="33"/>
      <c r="B124" s="34"/>
      <c r="C124" s="188" t="s">
        <v>127</v>
      </c>
      <c r="D124" s="188" t="s">
        <v>129</v>
      </c>
      <c r="E124" s="189" t="s">
        <v>301</v>
      </c>
      <c r="F124" s="190" t="s">
        <v>302</v>
      </c>
      <c r="G124" s="191" t="s">
        <v>303</v>
      </c>
      <c r="H124" s="192">
        <v>6</v>
      </c>
      <c r="I124" s="193"/>
      <c r="J124" s="193"/>
      <c r="K124" s="194">
        <f>ROUND(P124*H124,2)</f>
        <v>0</v>
      </c>
      <c r="L124" s="190" t="s">
        <v>133</v>
      </c>
      <c r="M124" s="38"/>
      <c r="N124" s="195" t="s">
        <v>1</v>
      </c>
      <c r="O124" s="196" t="s">
        <v>41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0</v>
      </c>
      <c r="V124" s="198">
        <f>U124*H124</f>
        <v>0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134</v>
      </c>
      <c r="AT124" s="200" t="s">
        <v>129</v>
      </c>
      <c r="AU124" s="200" t="s">
        <v>86</v>
      </c>
      <c r="AY124" s="16" t="s">
        <v>126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86</v>
      </c>
      <c r="BK124" s="201">
        <f>ROUND(P124*H124,2)</f>
        <v>0</v>
      </c>
      <c r="BL124" s="16" t="s">
        <v>134</v>
      </c>
      <c r="BM124" s="200" t="s">
        <v>304</v>
      </c>
    </row>
    <row r="125" spans="1:65" s="2" customFormat="1" ht="19.5">
      <c r="A125" s="33"/>
      <c r="B125" s="34"/>
      <c r="C125" s="35"/>
      <c r="D125" s="202" t="s">
        <v>151</v>
      </c>
      <c r="E125" s="35"/>
      <c r="F125" s="203" t="s">
        <v>305</v>
      </c>
      <c r="G125" s="35"/>
      <c r="H125" s="35"/>
      <c r="I125" s="204"/>
      <c r="J125" s="204"/>
      <c r="K125" s="35"/>
      <c r="L125" s="35"/>
      <c r="M125" s="38"/>
      <c r="N125" s="205"/>
      <c r="O125" s="206"/>
      <c r="P125" s="70"/>
      <c r="Q125" s="70"/>
      <c r="R125" s="70"/>
      <c r="S125" s="70"/>
      <c r="T125" s="70"/>
      <c r="U125" s="70"/>
      <c r="V125" s="70"/>
      <c r="W125" s="70"/>
      <c r="X125" s="71"/>
      <c r="Y125" s="33"/>
      <c r="Z125" s="33"/>
      <c r="AA125" s="33"/>
      <c r="AB125" s="33"/>
      <c r="AC125" s="33"/>
      <c r="AD125" s="33"/>
      <c r="AE125" s="33"/>
      <c r="AT125" s="16" t="s">
        <v>151</v>
      </c>
      <c r="AU125" s="16" t="s">
        <v>86</v>
      </c>
    </row>
    <row r="126" spans="1:65" s="2" customFormat="1" ht="66.75" customHeight="1">
      <c r="A126" s="33"/>
      <c r="B126" s="34"/>
      <c r="C126" s="188" t="s">
        <v>153</v>
      </c>
      <c r="D126" s="188" t="s">
        <v>129</v>
      </c>
      <c r="E126" s="189" t="s">
        <v>306</v>
      </c>
      <c r="F126" s="190" t="s">
        <v>307</v>
      </c>
      <c r="G126" s="191" t="s">
        <v>308</v>
      </c>
      <c r="H126" s="192">
        <v>1</v>
      </c>
      <c r="I126" s="193"/>
      <c r="J126" s="193"/>
      <c r="K126" s="194">
        <f>ROUND(P126*H126,2)</f>
        <v>0</v>
      </c>
      <c r="L126" s="190" t="s">
        <v>133</v>
      </c>
      <c r="M126" s="38"/>
      <c r="N126" s="195" t="s">
        <v>1</v>
      </c>
      <c r="O126" s="196" t="s">
        <v>41</v>
      </c>
      <c r="P126" s="197">
        <f>I126+J126</f>
        <v>0</v>
      </c>
      <c r="Q126" s="197">
        <f>ROUND(I126*H126,2)</f>
        <v>0</v>
      </c>
      <c r="R126" s="197">
        <f>ROUND(J126*H126,2)</f>
        <v>0</v>
      </c>
      <c r="S126" s="70"/>
      <c r="T126" s="198">
        <f>S126*H126</f>
        <v>0</v>
      </c>
      <c r="U126" s="198">
        <v>0</v>
      </c>
      <c r="V126" s="198">
        <f>U126*H126</f>
        <v>0</v>
      </c>
      <c r="W126" s="198">
        <v>0</v>
      </c>
      <c r="X126" s="199">
        <f>W126*H126</f>
        <v>0</v>
      </c>
      <c r="Y126" s="33"/>
      <c r="Z126" s="33"/>
      <c r="AA126" s="33"/>
      <c r="AB126" s="33"/>
      <c r="AC126" s="33"/>
      <c r="AD126" s="33"/>
      <c r="AE126" s="33"/>
      <c r="AR126" s="200" t="s">
        <v>134</v>
      </c>
      <c r="AT126" s="200" t="s">
        <v>129</v>
      </c>
      <c r="AU126" s="200" t="s">
        <v>86</v>
      </c>
      <c r="AY126" s="16" t="s">
        <v>126</v>
      </c>
      <c r="BE126" s="201">
        <f>IF(O126="základní",K126,0)</f>
        <v>0</v>
      </c>
      <c r="BF126" s="201">
        <f>IF(O126="snížená",K126,0)</f>
        <v>0</v>
      </c>
      <c r="BG126" s="201">
        <f>IF(O126="zákl. přenesená",K126,0)</f>
        <v>0</v>
      </c>
      <c r="BH126" s="201">
        <f>IF(O126="sníž. přenesená",K126,0)</f>
        <v>0</v>
      </c>
      <c r="BI126" s="201">
        <f>IF(O126="nulová",K126,0)</f>
        <v>0</v>
      </c>
      <c r="BJ126" s="16" t="s">
        <v>86</v>
      </c>
      <c r="BK126" s="201">
        <f>ROUND(P126*H126,2)</f>
        <v>0</v>
      </c>
      <c r="BL126" s="16" t="s">
        <v>134</v>
      </c>
      <c r="BM126" s="200" t="s">
        <v>309</v>
      </c>
    </row>
    <row r="127" spans="1:65" s="2" customFormat="1" ht="19.5">
      <c r="A127" s="33"/>
      <c r="B127" s="34"/>
      <c r="C127" s="35"/>
      <c r="D127" s="202" t="s">
        <v>151</v>
      </c>
      <c r="E127" s="35"/>
      <c r="F127" s="203" t="s">
        <v>310</v>
      </c>
      <c r="G127" s="35"/>
      <c r="H127" s="35"/>
      <c r="I127" s="204"/>
      <c r="J127" s="204"/>
      <c r="K127" s="35"/>
      <c r="L127" s="35"/>
      <c r="M127" s="38"/>
      <c r="N127" s="205"/>
      <c r="O127" s="206"/>
      <c r="P127" s="70"/>
      <c r="Q127" s="70"/>
      <c r="R127" s="70"/>
      <c r="S127" s="70"/>
      <c r="T127" s="70"/>
      <c r="U127" s="70"/>
      <c r="V127" s="70"/>
      <c r="W127" s="70"/>
      <c r="X127" s="71"/>
      <c r="Y127" s="33"/>
      <c r="Z127" s="33"/>
      <c r="AA127" s="33"/>
      <c r="AB127" s="33"/>
      <c r="AC127" s="33"/>
      <c r="AD127" s="33"/>
      <c r="AE127" s="33"/>
      <c r="AT127" s="16" t="s">
        <v>151</v>
      </c>
      <c r="AU127" s="16" t="s">
        <v>86</v>
      </c>
    </row>
    <row r="128" spans="1:65" s="2" customFormat="1" ht="90" customHeight="1">
      <c r="A128" s="33"/>
      <c r="B128" s="34"/>
      <c r="C128" s="188" t="s">
        <v>157</v>
      </c>
      <c r="D128" s="188" t="s">
        <v>129</v>
      </c>
      <c r="E128" s="189" t="s">
        <v>311</v>
      </c>
      <c r="F128" s="190" t="s">
        <v>312</v>
      </c>
      <c r="G128" s="191" t="s">
        <v>164</v>
      </c>
      <c r="H128" s="192">
        <v>700</v>
      </c>
      <c r="I128" s="193"/>
      <c r="J128" s="193"/>
      <c r="K128" s="194">
        <f>ROUND(P128*H128,2)</f>
        <v>0</v>
      </c>
      <c r="L128" s="190" t="s">
        <v>133</v>
      </c>
      <c r="M128" s="38"/>
      <c r="N128" s="242" t="s">
        <v>1</v>
      </c>
      <c r="O128" s="243" t="s">
        <v>41</v>
      </c>
      <c r="P128" s="244">
        <f>I128+J128</f>
        <v>0</v>
      </c>
      <c r="Q128" s="244">
        <f>ROUND(I128*H128,2)</f>
        <v>0</v>
      </c>
      <c r="R128" s="244">
        <f>ROUND(J128*H128,2)</f>
        <v>0</v>
      </c>
      <c r="S128" s="245"/>
      <c r="T128" s="246">
        <f>S128*H128</f>
        <v>0</v>
      </c>
      <c r="U128" s="246">
        <v>0</v>
      </c>
      <c r="V128" s="246">
        <f>U128*H128</f>
        <v>0</v>
      </c>
      <c r="W128" s="246">
        <v>0</v>
      </c>
      <c r="X128" s="247">
        <f>W128*H128</f>
        <v>0</v>
      </c>
      <c r="Y128" s="33"/>
      <c r="Z128" s="33"/>
      <c r="AA128" s="33"/>
      <c r="AB128" s="33"/>
      <c r="AC128" s="33"/>
      <c r="AD128" s="33"/>
      <c r="AE128" s="33"/>
      <c r="AR128" s="200" t="s">
        <v>134</v>
      </c>
      <c r="AT128" s="200" t="s">
        <v>129</v>
      </c>
      <c r="AU128" s="200" t="s">
        <v>86</v>
      </c>
      <c r="AY128" s="16" t="s">
        <v>126</v>
      </c>
      <c r="BE128" s="201">
        <f>IF(O128="základní",K128,0)</f>
        <v>0</v>
      </c>
      <c r="BF128" s="201">
        <f>IF(O128="snížená",K128,0)</f>
        <v>0</v>
      </c>
      <c r="BG128" s="201">
        <f>IF(O128="zákl. přenesená",K128,0)</f>
        <v>0</v>
      </c>
      <c r="BH128" s="201">
        <f>IF(O128="sníž. přenesená",K128,0)</f>
        <v>0</v>
      </c>
      <c r="BI128" s="201">
        <f>IF(O128="nulová",K128,0)</f>
        <v>0</v>
      </c>
      <c r="BJ128" s="16" t="s">
        <v>86</v>
      </c>
      <c r="BK128" s="201">
        <f>ROUND(P128*H128,2)</f>
        <v>0</v>
      </c>
      <c r="BL128" s="16" t="s">
        <v>134</v>
      </c>
      <c r="BM128" s="200" t="s">
        <v>313</v>
      </c>
    </row>
    <row r="129" spans="1:31" s="2" customFormat="1" ht="6.95" customHeight="1">
      <c r="A129" s="3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38"/>
      <c r="N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sheetProtection algorithmName="SHA-512" hashValue="8TeAE3EP6XEhu8MGirlOGD2GM/c85Gw5KJGTKWdBB0hJSz/h5HPFMnPtwccc4UmWbH7kzp+V7QLmN+i3AlzLwA==" saltValue="PVmtjxcgMTZqUKCmpEBCSPLiorr949TzoKPpU2mJc9Ld0xR3tbC1+FLtlUtJZTQrK3cye3+0EUHzoLRfEQeFVw==" spinCount="100000" sheet="1" objects="1" scenarios="1" formatColumns="0" formatRows="0" autoFilter="0"/>
  <autoFilter ref="C116:L128" xr:uid="{00000000-0009-0000-0000-000002000000}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Oprava koleje 624 ...</vt:lpstr>
      <vt:lpstr>VON - Vedlejší a ostatní ...</vt:lpstr>
      <vt:lpstr>'Rekapitulace stavby'!Názvy_tisku</vt:lpstr>
      <vt:lpstr>'SO01 - Oprava koleje 624 ...'!Názvy_tisku</vt:lpstr>
      <vt:lpstr>'VON - Vedlejší a ostatní ...'!Názvy_tisku</vt:lpstr>
      <vt:lpstr>'Rekapitulace stavby'!Oblast_tisku</vt:lpstr>
      <vt:lpstr>'SO01 - Oprava koleje 624 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Duda Vlastimil, Ing.</cp:lastModifiedBy>
  <dcterms:created xsi:type="dcterms:W3CDTF">2023-07-10T10:35:34Z</dcterms:created>
  <dcterms:modified xsi:type="dcterms:W3CDTF">2023-07-26T05:24:54Z</dcterms:modified>
</cp:coreProperties>
</file>